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mithai\AppData\Roaming\OpenText\OTEdit\EC_tepuna\c11677008\"/>
    </mc:Choice>
  </mc:AlternateContent>
  <bookViews>
    <workbookView xWindow="0" yWindow="0" windowWidth="20490" windowHeight="5220" tabRatio="930" firstSheet="3" activeTab="8"/>
  </bookViews>
  <sheets>
    <sheet name="Introduction" sheetId="1" r:id="rId1"/>
    <sheet name="Methodology" sheetId="2" r:id="rId2"/>
    <sheet name="Identifying affected sectors" sheetId="4" r:id="rId3"/>
    <sheet name="Summary sheet" sheetId="5" r:id="rId4"/>
    <sheet name="Electricity" sheetId="6" r:id="rId5"/>
    <sheet name="Transport - Residential" sheetId="7" r:id="rId6"/>
    <sheet name="Transport - Freight" sheetId="16" r:id="rId7"/>
    <sheet name="Waste" sheetId="8" r:id="rId8"/>
    <sheet name="Agriculture" sheetId="9" r:id="rId9"/>
    <sheet name="Industry" sheetId="10" r:id="rId10"/>
    <sheet name="Land use change" sheetId="11" r:id="rId11"/>
    <sheet name="Assumptions" sheetId="3" r:id="rId12"/>
    <sheet name="Transport assumptions" sheetId="12" r:id="rId13"/>
    <sheet name="Freight assumptions" sheetId="13" r:id="rId14"/>
    <sheet name="Land use assumptions" sheetId="14"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8" l="1"/>
  <c r="E21" i="8"/>
  <c r="I27" i="5"/>
  <c r="H27" i="5"/>
  <c r="F135" i="6" l="1"/>
  <c r="G135" i="6"/>
  <c r="H135" i="6"/>
  <c r="I135" i="6"/>
  <c r="J135" i="6"/>
  <c r="K135" i="6"/>
  <c r="L135" i="6"/>
  <c r="M135" i="6"/>
  <c r="N135" i="6"/>
  <c r="O135" i="6"/>
  <c r="P135" i="6"/>
  <c r="Q135" i="6"/>
  <c r="R135" i="6"/>
  <c r="S135" i="6"/>
  <c r="T135" i="6"/>
  <c r="U135" i="6"/>
  <c r="V135" i="6"/>
  <c r="W135" i="6"/>
  <c r="X135" i="6"/>
  <c r="Y135" i="6"/>
  <c r="Z135" i="6"/>
  <c r="AA135" i="6"/>
  <c r="AB135" i="6"/>
  <c r="AC135" i="6"/>
  <c r="AD135" i="6"/>
  <c r="AE135" i="6"/>
  <c r="AF135" i="6"/>
  <c r="AG135" i="6"/>
  <c r="AH135" i="6"/>
  <c r="AI135" i="6"/>
  <c r="F136" i="6"/>
  <c r="G136" i="6"/>
  <c r="H136" i="6"/>
  <c r="I136" i="6"/>
  <c r="J136" i="6"/>
  <c r="K136" i="6"/>
  <c r="L136" i="6"/>
  <c r="M136" i="6"/>
  <c r="N136" i="6"/>
  <c r="O136" i="6"/>
  <c r="P136" i="6"/>
  <c r="Q136" i="6"/>
  <c r="R136" i="6"/>
  <c r="S136" i="6"/>
  <c r="T136" i="6"/>
  <c r="U136" i="6"/>
  <c r="V136" i="6"/>
  <c r="W136" i="6"/>
  <c r="X136" i="6"/>
  <c r="Y136" i="6"/>
  <c r="Z136" i="6"/>
  <c r="AA136" i="6"/>
  <c r="AB136" i="6"/>
  <c r="AC136" i="6"/>
  <c r="AD136" i="6"/>
  <c r="AE136" i="6"/>
  <c r="AF136" i="6"/>
  <c r="AG136" i="6"/>
  <c r="AH136" i="6"/>
  <c r="AI136" i="6"/>
  <c r="F137" i="6"/>
  <c r="G137" i="6"/>
  <c r="H137" i="6"/>
  <c r="I137" i="6"/>
  <c r="J137" i="6"/>
  <c r="K137" i="6"/>
  <c r="L137" i="6"/>
  <c r="M137" i="6"/>
  <c r="N137" i="6"/>
  <c r="O137" i="6"/>
  <c r="P137" i="6"/>
  <c r="Q137" i="6"/>
  <c r="R137" i="6"/>
  <c r="S137" i="6"/>
  <c r="T137" i="6"/>
  <c r="U137" i="6"/>
  <c r="V137" i="6"/>
  <c r="W137" i="6"/>
  <c r="X137" i="6"/>
  <c r="Y137" i="6"/>
  <c r="Z137" i="6"/>
  <c r="AA137" i="6"/>
  <c r="AB137" i="6"/>
  <c r="AC137" i="6"/>
  <c r="AD137" i="6"/>
  <c r="AE137" i="6"/>
  <c r="AF137" i="6"/>
  <c r="AG137" i="6"/>
  <c r="AH137" i="6"/>
  <c r="AI137" i="6"/>
  <c r="F138" i="6"/>
  <c r="G138" i="6"/>
  <c r="H138" i="6"/>
  <c r="I138" i="6"/>
  <c r="J138" i="6"/>
  <c r="K138" i="6"/>
  <c r="L138" i="6"/>
  <c r="M138" i="6"/>
  <c r="N138" i="6"/>
  <c r="O138" i="6"/>
  <c r="P138" i="6"/>
  <c r="Q138" i="6"/>
  <c r="R138" i="6"/>
  <c r="S138" i="6"/>
  <c r="T138" i="6"/>
  <c r="U138" i="6"/>
  <c r="V138" i="6"/>
  <c r="W138" i="6"/>
  <c r="X138" i="6"/>
  <c r="Y138" i="6"/>
  <c r="Z138" i="6"/>
  <c r="AA138" i="6"/>
  <c r="AB138" i="6"/>
  <c r="AC138" i="6"/>
  <c r="AD138" i="6"/>
  <c r="AE138" i="6"/>
  <c r="AF138" i="6"/>
  <c r="AG138" i="6"/>
  <c r="AH138" i="6"/>
  <c r="AI138" i="6"/>
  <c r="F139" i="6"/>
  <c r="G139" i="6"/>
  <c r="H139" i="6"/>
  <c r="I139" i="6"/>
  <c r="J139" i="6"/>
  <c r="K139" i="6"/>
  <c r="L139" i="6"/>
  <c r="M139" i="6"/>
  <c r="N139" i="6"/>
  <c r="O139" i="6"/>
  <c r="P139" i="6"/>
  <c r="Q139" i="6"/>
  <c r="R139" i="6"/>
  <c r="S139" i="6"/>
  <c r="T139" i="6"/>
  <c r="U139" i="6"/>
  <c r="V139" i="6"/>
  <c r="W139" i="6"/>
  <c r="X139" i="6"/>
  <c r="Y139" i="6"/>
  <c r="Z139" i="6"/>
  <c r="AA139" i="6"/>
  <c r="AB139" i="6"/>
  <c r="AC139" i="6"/>
  <c r="AD139" i="6"/>
  <c r="AE139" i="6"/>
  <c r="AF139" i="6"/>
  <c r="AG139" i="6"/>
  <c r="AH139" i="6"/>
  <c r="AI139" i="6"/>
  <c r="F140" i="6"/>
  <c r="G140" i="6"/>
  <c r="H140" i="6"/>
  <c r="I140" i="6"/>
  <c r="J140" i="6"/>
  <c r="K140" i="6"/>
  <c r="L140" i="6"/>
  <c r="M140" i="6"/>
  <c r="N140" i="6"/>
  <c r="O140" i="6"/>
  <c r="P140" i="6"/>
  <c r="Q140" i="6"/>
  <c r="R140" i="6"/>
  <c r="S140" i="6"/>
  <c r="T140" i="6"/>
  <c r="U140" i="6"/>
  <c r="V140" i="6"/>
  <c r="W140" i="6"/>
  <c r="X140" i="6"/>
  <c r="Y140" i="6"/>
  <c r="Z140" i="6"/>
  <c r="AA140" i="6"/>
  <c r="AB140" i="6"/>
  <c r="AC140" i="6"/>
  <c r="AD140" i="6"/>
  <c r="AE140" i="6"/>
  <c r="AF140" i="6"/>
  <c r="AG140" i="6"/>
  <c r="AH140" i="6"/>
  <c r="AI140" i="6"/>
  <c r="E136" i="6"/>
  <c r="E137" i="6"/>
  <c r="E138" i="6"/>
  <c r="E139" i="6"/>
  <c r="E135" i="6"/>
  <c r="D27" i="5"/>
  <c r="E78" i="7"/>
  <c r="AI27" i="11" l="1"/>
  <c r="AH27" i="11"/>
  <c r="AG27" i="11"/>
  <c r="AF27" i="11"/>
  <c r="AE27" i="11"/>
  <c r="AD27" i="11"/>
  <c r="AC27" i="11"/>
  <c r="AB27" i="11"/>
  <c r="AA27" i="11"/>
  <c r="Z27" i="11"/>
  <c r="Y27" i="11"/>
  <c r="X27" i="11"/>
  <c r="W27" i="11"/>
  <c r="V27" i="11"/>
  <c r="U27" i="11"/>
  <c r="T27" i="11"/>
  <c r="S27" i="11"/>
  <c r="R27" i="11"/>
  <c r="Q27" i="11"/>
  <c r="P27" i="11"/>
  <c r="O27" i="11"/>
  <c r="N27" i="11"/>
  <c r="M27" i="11"/>
  <c r="L27" i="11"/>
  <c r="K27" i="11"/>
  <c r="J27" i="11"/>
  <c r="I27" i="11"/>
  <c r="H27" i="11"/>
  <c r="G27" i="11"/>
  <c r="F27" i="11"/>
  <c r="E27" i="11"/>
  <c r="AI14" i="11"/>
  <c r="AH14" i="11"/>
  <c r="AG14" i="11"/>
  <c r="AF14" i="11"/>
  <c r="AE14" i="11"/>
  <c r="AD14" i="11"/>
  <c r="AC14" i="11"/>
  <c r="AB14" i="11"/>
  <c r="AA14" i="11"/>
  <c r="Z14" i="11"/>
  <c r="Y14" i="11"/>
  <c r="X14" i="11"/>
  <c r="W14" i="11"/>
  <c r="V14" i="11"/>
  <c r="U14" i="11"/>
  <c r="T14" i="11"/>
  <c r="S14" i="11"/>
  <c r="R14" i="11"/>
  <c r="Q14" i="11"/>
  <c r="P14" i="11"/>
  <c r="O14" i="11"/>
  <c r="N14" i="11"/>
  <c r="M14" i="11"/>
  <c r="L14" i="11"/>
  <c r="K14" i="11"/>
  <c r="J14" i="11"/>
  <c r="I14" i="11"/>
  <c r="H14" i="11"/>
  <c r="G14" i="11"/>
  <c r="F14" i="11"/>
  <c r="E14" i="11"/>
  <c r="AI13" i="11"/>
  <c r="AH13" i="11"/>
  <c r="AG13" i="11"/>
  <c r="AF13" i="11"/>
  <c r="AE13" i="11"/>
  <c r="AD13" i="11"/>
  <c r="AC13" i="11"/>
  <c r="AB13" i="11"/>
  <c r="AA13" i="11"/>
  <c r="Z13" i="11"/>
  <c r="Y13" i="11"/>
  <c r="X13" i="11"/>
  <c r="W13" i="11"/>
  <c r="V13" i="11"/>
  <c r="U13" i="11"/>
  <c r="T13" i="11"/>
  <c r="S13" i="11"/>
  <c r="R13" i="11"/>
  <c r="Q13" i="11"/>
  <c r="P13" i="11"/>
  <c r="O13" i="11"/>
  <c r="N13" i="11"/>
  <c r="M13" i="11"/>
  <c r="L13" i="11"/>
  <c r="K13" i="11"/>
  <c r="J13" i="11"/>
  <c r="I13" i="11"/>
  <c r="H13" i="11"/>
  <c r="G13" i="11"/>
  <c r="F13" i="11"/>
  <c r="E13" i="11"/>
  <c r="F15" i="14"/>
  <c r="G15" i="14"/>
  <c r="H15" i="14"/>
  <c r="I15" i="14"/>
  <c r="J15" i="14"/>
  <c r="K15" i="14"/>
  <c r="L15" i="14"/>
  <c r="M15" i="14"/>
  <c r="N15" i="14"/>
  <c r="O15" i="14"/>
  <c r="P15" i="14"/>
  <c r="Q15" i="14"/>
  <c r="R15" i="14"/>
  <c r="S15" i="14"/>
  <c r="T15" i="14"/>
  <c r="U15" i="14"/>
  <c r="V15" i="14"/>
  <c r="W15" i="14"/>
  <c r="X15" i="14"/>
  <c r="Y15" i="14"/>
  <c r="Z15" i="14"/>
  <c r="AA15" i="14"/>
  <c r="AB15" i="14"/>
  <c r="AC15" i="14"/>
  <c r="AD15" i="14"/>
  <c r="AE15" i="14"/>
  <c r="AF15" i="14"/>
  <c r="AG15" i="14"/>
  <c r="AH15" i="14"/>
  <c r="AI15" i="14"/>
  <c r="E15" i="14"/>
  <c r="AG31" i="14"/>
  <c r="E18" i="11" l="1"/>
  <c r="F37" i="14"/>
  <c r="F39" i="14" s="1"/>
  <c r="G37" i="14"/>
  <c r="G39" i="14" s="1"/>
  <c r="H37" i="14"/>
  <c r="H39" i="14" s="1"/>
  <c r="I37" i="14"/>
  <c r="I39" i="14" s="1"/>
  <c r="J37" i="14"/>
  <c r="J39" i="14" s="1"/>
  <c r="K37" i="14"/>
  <c r="K39" i="14" s="1"/>
  <c r="L37" i="14"/>
  <c r="L39" i="14" s="1"/>
  <c r="M37" i="14"/>
  <c r="M39" i="14" s="1"/>
  <c r="N37" i="14"/>
  <c r="N39" i="14" s="1"/>
  <c r="O37" i="14"/>
  <c r="O39" i="14" s="1"/>
  <c r="P37" i="14"/>
  <c r="P39" i="14" s="1"/>
  <c r="Q37" i="14"/>
  <c r="Q39" i="14" s="1"/>
  <c r="R37" i="14"/>
  <c r="R39" i="14" s="1"/>
  <c r="S37" i="14"/>
  <c r="S39" i="14" s="1"/>
  <c r="T37" i="14"/>
  <c r="T39" i="14" s="1"/>
  <c r="U37" i="14"/>
  <c r="U39" i="14" s="1"/>
  <c r="V37" i="14"/>
  <c r="V39" i="14" s="1"/>
  <c r="W37" i="14"/>
  <c r="W39" i="14" s="1"/>
  <c r="X37" i="14"/>
  <c r="X39" i="14" s="1"/>
  <c r="Y37" i="14"/>
  <c r="Y39" i="14" s="1"/>
  <c r="Z37" i="14"/>
  <c r="Z39" i="14" s="1"/>
  <c r="AA37" i="14"/>
  <c r="AA39" i="14" s="1"/>
  <c r="AB37" i="14"/>
  <c r="AB39" i="14" s="1"/>
  <c r="AC37" i="14"/>
  <c r="AC39" i="14" s="1"/>
  <c r="AD37" i="14"/>
  <c r="AD39" i="14" s="1"/>
  <c r="AE37" i="14"/>
  <c r="AE39" i="14" s="1"/>
  <c r="AF37" i="14"/>
  <c r="AF39" i="14" s="1"/>
  <c r="AG37" i="14"/>
  <c r="AG39" i="14" s="1"/>
  <c r="AH37" i="14"/>
  <c r="AH39" i="14" s="1"/>
  <c r="AI37" i="14"/>
  <c r="AI39" i="14" s="1"/>
  <c r="E37" i="14"/>
  <c r="E39" i="14" s="1"/>
  <c r="F31" i="14"/>
  <c r="F33" i="14" s="1"/>
  <c r="G31" i="14"/>
  <c r="G33" i="14" s="1"/>
  <c r="H31" i="14"/>
  <c r="H33" i="14" s="1"/>
  <c r="I31" i="14"/>
  <c r="I33" i="14" s="1"/>
  <c r="J31" i="14"/>
  <c r="J33" i="14" s="1"/>
  <c r="K31" i="14"/>
  <c r="K33" i="14" s="1"/>
  <c r="L31" i="14"/>
  <c r="L33" i="14" s="1"/>
  <c r="M31" i="14"/>
  <c r="M33" i="14" s="1"/>
  <c r="N31" i="14"/>
  <c r="N33" i="14" s="1"/>
  <c r="O31" i="14"/>
  <c r="O33" i="14" s="1"/>
  <c r="P31" i="14"/>
  <c r="P33" i="14" s="1"/>
  <c r="Q31" i="14"/>
  <c r="Q33" i="14" s="1"/>
  <c r="R31" i="14"/>
  <c r="R33" i="14" s="1"/>
  <c r="S31" i="14"/>
  <c r="S33" i="14" s="1"/>
  <c r="T31" i="14"/>
  <c r="T33" i="14" s="1"/>
  <c r="U31" i="14"/>
  <c r="U33" i="14" s="1"/>
  <c r="V31" i="14"/>
  <c r="V33" i="14" s="1"/>
  <c r="W31" i="14"/>
  <c r="W33" i="14" s="1"/>
  <c r="X31" i="14"/>
  <c r="X33" i="14" s="1"/>
  <c r="Y31" i="14"/>
  <c r="Y33" i="14" s="1"/>
  <c r="Z31" i="14"/>
  <c r="Z33" i="14" s="1"/>
  <c r="AA31" i="14"/>
  <c r="AA33" i="14" s="1"/>
  <c r="AB31" i="14"/>
  <c r="AB33" i="14" s="1"/>
  <c r="AC31" i="14"/>
  <c r="AC33" i="14" s="1"/>
  <c r="AD31" i="14"/>
  <c r="AD33" i="14" s="1"/>
  <c r="AE31" i="14"/>
  <c r="AE33" i="14" s="1"/>
  <c r="AF31" i="14"/>
  <c r="AF33" i="14" s="1"/>
  <c r="AG33" i="14"/>
  <c r="AH31" i="14"/>
  <c r="AH33" i="14" s="1"/>
  <c r="AI31" i="14"/>
  <c r="AI33" i="14" s="1"/>
  <c r="E31" i="14"/>
  <c r="E33" i="14" s="1"/>
  <c r="F19" i="14"/>
  <c r="F21" i="14" s="1"/>
  <c r="G19" i="14"/>
  <c r="G21" i="14" s="1"/>
  <c r="H19" i="14"/>
  <c r="H21" i="14" s="1"/>
  <c r="I19" i="14"/>
  <c r="I21" i="14" s="1"/>
  <c r="J19" i="14"/>
  <c r="J21" i="14" s="1"/>
  <c r="K19" i="14"/>
  <c r="K21" i="14" s="1"/>
  <c r="L19" i="14"/>
  <c r="L21" i="14" s="1"/>
  <c r="M19" i="14"/>
  <c r="M21" i="14" s="1"/>
  <c r="N19" i="14"/>
  <c r="N21" i="14" s="1"/>
  <c r="O19" i="14"/>
  <c r="O21" i="14" s="1"/>
  <c r="P19" i="14"/>
  <c r="P21" i="14" s="1"/>
  <c r="Q19" i="14"/>
  <c r="Q21" i="14" s="1"/>
  <c r="R19" i="14"/>
  <c r="R21" i="14" s="1"/>
  <c r="S19" i="14"/>
  <c r="S21" i="14" s="1"/>
  <c r="T19" i="14"/>
  <c r="T21" i="14" s="1"/>
  <c r="U19" i="14"/>
  <c r="U21" i="14" s="1"/>
  <c r="V19" i="14"/>
  <c r="V21" i="14" s="1"/>
  <c r="W19" i="14"/>
  <c r="W21" i="14" s="1"/>
  <c r="X19" i="14"/>
  <c r="X21" i="14" s="1"/>
  <c r="Y19" i="14"/>
  <c r="Y21" i="14" s="1"/>
  <c r="Z19" i="14"/>
  <c r="Z21" i="14" s="1"/>
  <c r="AA19" i="14"/>
  <c r="AA21" i="14" s="1"/>
  <c r="AB19" i="14"/>
  <c r="AB21" i="14" s="1"/>
  <c r="AC19" i="14"/>
  <c r="AC21" i="14" s="1"/>
  <c r="AD19" i="14"/>
  <c r="AD21" i="14" s="1"/>
  <c r="AE19" i="14"/>
  <c r="AE21" i="14" s="1"/>
  <c r="AF19" i="14"/>
  <c r="AF21" i="14" s="1"/>
  <c r="AG19" i="14"/>
  <c r="AG21" i="14" s="1"/>
  <c r="AH19" i="14"/>
  <c r="AH21" i="14" s="1"/>
  <c r="AI19" i="14"/>
  <c r="AI21" i="14" s="1"/>
  <c r="E19" i="14"/>
  <c r="E21" i="14" s="1"/>
  <c r="G13" i="14"/>
  <c r="H13" i="14"/>
  <c r="I13" i="14"/>
  <c r="J13" i="14"/>
  <c r="K13" i="14"/>
  <c r="L13" i="14"/>
  <c r="M13" i="14"/>
  <c r="N13" i="14"/>
  <c r="O13" i="14"/>
  <c r="P13" i="14"/>
  <c r="Q13" i="14"/>
  <c r="R13" i="14"/>
  <c r="S13" i="14"/>
  <c r="T13" i="14"/>
  <c r="U13" i="14"/>
  <c r="V13" i="14"/>
  <c r="W13" i="14"/>
  <c r="X13" i="14"/>
  <c r="Y13" i="14"/>
  <c r="Z13" i="14"/>
  <c r="AA13" i="14"/>
  <c r="AB13" i="14"/>
  <c r="AC13" i="14"/>
  <c r="AD13" i="14"/>
  <c r="AE13" i="14"/>
  <c r="AF13" i="14"/>
  <c r="AG13" i="14"/>
  <c r="AH13" i="14"/>
  <c r="AI13" i="14"/>
  <c r="F13" i="14"/>
  <c r="E13" i="14"/>
  <c r="AG28" i="11" l="1"/>
  <c r="AC28" i="11"/>
  <c r="Y28" i="11"/>
  <c r="Y32" i="11" s="1"/>
  <c r="U28" i="11"/>
  <c r="U32" i="11" s="1"/>
  <c r="Q28" i="11"/>
  <c r="M28" i="11"/>
  <c r="AI28" i="11"/>
  <c r="AI32" i="11" s="1"/>
  <c r="AA28" i="11"/>
  <c r="AA32" i="11" s="1"/>
  <c r="S28" i="11"/>
  <c r="AH28" i="11"/>
  <c r="Z28" i="11"/>
  <c r="Z32" i="11" s="1"/>
  <c r="R28" i="11"/>
  <c r="J28" i="11"/>
  <c r="AF28" i="11"/>
  <c r="AF32" i="11" s="1"/>
  <c r="AB28" i="11"/>
  <c r="AB32" i="11" s="1"/>
  <c r="X28" i="11"/>
  <c r="X32" i="11" s="1"/>
  <c r="T28" i="11"/>
  <c r="P28" i="11"/>
  <c r="L28" i="11"/>
  <c r="L32" i="11" s="1"/>
  <c r="AE28" i="11"/>
  <c r="AE32" i="11" s="1"/>
  <c r="W28" i="11"/>
  <c r="O28" i="11"/>
  <c r="K28" i="11"/>
  <c r="K32" i="11" s="1"/>
  <c r="AD28" i="11"/>
  <c r="AD32" i="11" s="1"/>
  <c r="V28" i="11"/>
  <c r="V32" i="11" s="1"/>
  <c r="N28" i="11"/>
  <c r="I28" i="11"/>
  <c r="I32" i="11" s="1"/>
  <c r="E28" i="11"/>
  <c r="G28" i="11"/>
  <c r="F28" i="11"/>
  <c r="H28" i="11"/>
  <c r="H32" i="11" s="1"/>
  <c r="R32" i="11"/>
  <c r="J32" i="11"/>
  <c r="AH32" i="11"/>
  <c r="AG18" i="11"/>
  <c r="Q18" i="11"/>
  <c r="AE18" i="11"/>
  <c r="AA18" i="11"/>
  <c r="W18" i="11"/>
  <c r="S18" i="11"/>
  <c r="O18" i="11"/>
  <c r="K18" i="11"/>
  <c r="G18" i="11"/>
  <c r="N32" i="11"/>
  <c r="AI18" i="11"/>
  <c r="AH18" i="11"/>
  <c r="V18" i="11"/>
  <c r="R18" i="11"/>
  <c r="F18" i="11"/>
  <c r="AD18" i="11"/>
  <c r="Z18" i="11"/>
  <c r="N18" i="11"/>
  <c r="J18" i="11"/>
  <c r="P32" i="11"/>
  <c r="F32" i="11"/>
  <c r="AC18" i="11"/>
  <c r="Y18" i="11"/>
  <c r="U18" i="11"/>
  <c r="M18" i="11"/>
  <c r="I18" i="11"/>
  <c r="AG32" i="11"/>
  <c r="AC32" i="11"/>
  <c r="Q32" i="11"/>
  <c r="M32" i="11"/>
  <c r="E32" i="11"/>
  <c r="T32" i="11"/>
  <c r="AF18" i="11"/>
  <c r="X18" i="11"/>
  <c r="P18" i="11"/>
  <c r="H18" i="11"/>
  <c r="W32" i="11"/>
  <c r="O32" i="11"/>
  <c r="G32" i="11"/>
  <c r="AB18" i="11"/>
  <c r="T18" i="11"/>
  <c r="L18" i="11"/>
  <c r="S32" i="11"/>
  <c r="C27" i="5" l="1"/>
  <c r="F29" i="5"/>
  <c r="F27" i="5"/>
  <c r="H29" i="5"/>
  <c r="D29" i="5"/>
  <c r="I29" i="5"/>
  <c r="E29" i="5"/>
  <c r="E27" i="5"/>
  <c r="C29" i="5"/>
  <c r="G29" i="5"/>
  <c r="G27" i="5"/>
  <c r="E60" i="10"/>
  <c r="F35" i="16" l="1"/>
  <c r="G35" i="16"/>
  <c r="H35" i="16"/>
  <c r="I35" i="16"/>
  <c r="J35" i="16"/>
  <c r="K35" i="16"/>
  <c r="L35" i="16"/>
  <c r="M35" i="16"/>
  <c r="N35" i="16"/>
  <c r="O35" i="16"/>
  <c r="P35" i="16"/>
  <c r="Q35" i="16"/>
  <c r="R35" i="16"/>
  <c r="S35" i="16"/>
  <c r="T35" i="16"/>
  <c r="U35" i="16"/>
  <c r="V35" i="16"/>
  <c r="W35" i="16"/>
  <c r="X35" i="16"/>
  <c r="Y35" i="16"/>
  <c r="Z35" i="16"/>
  <c r="AA35" i="16"/>
  <c r="AB35" i="16"/>
  <c r="AC35" i="16"/>
  <c r="AD35" i="16"/>
  <c r="AE35" i="16"/>
  <c r="AF35" i="16"/>
  <c r="AG35" i="16"/>
  <c r="AH35" i="16"/>
  <c r="AI35" i="16"/>
  <c r="E35" i="16"/>
  <c r="F32" i="16"/>
  <c r="G32" i="16"/>
  <c r="H32" i="16"/>
  <c r="I32" i="16"/>
  <c r="J32" i="16"/>
  <c r="K32" i="16"/>
  <c r="L32" i="16"/>
  <c r="M32" i="16"/>
  <c r="N32" i="16"/>
  <c r="O32" i="16"/>
  <c r="P32" i="16"/>
  <c r="Q32" i="16"/>
  <c r="R32" i="16"/>
  <c r="S32" i="16"/>
  <c r="T32" i="16"/>
  <c r="U32" i="16"/>
  <c r="V32" i="16"/>
  <c r="W32" i="16"/>
  <c r="X32" i="16"/>
  <c r="Y32" i="16"/>
  <c r="Z32" i="16"/>
  <c r="AA32" i="16"/>
  <c r="AB32" i="16"/>
  <c r="AC32" i="16"/>
  <c r="AD32" i="16"/>
  <c r="AE32" i="16"/>
  <c r="AF32" i="16"/>
  <c r="AG32" i="16"/>
  <c r="AH32" i="16"/>
  <c r="AI32" i="16"/>
  <c r="F33" i="16"/>
  <c r="G33" i="16"/>
  <c r="H33" i="16"/>
  <c r="I33" i="16"/>
  <c r="J33" i="16"/>
  <c r="K33" i="16"/>
  <c r="L33" i="16"/>
  <c r="M33" i="16"/>
  <c r="N33" i="16"/>
  <c r="O33" i="16"/>
  <c r="P33" i="16"/>
  <c r="Q33" i="16"/>
  <c r="R33" i="16"/>
  <c r="S33" i="16"/>
  <c r="T33" i="16"/>
  <c r="U33" i="16"/>
  <c r="V33" i="16"/>
  <c r="W33" i="16"/>
  <c r="X33" i="16"/>
  <c r="Y33" i="16"/>
  <c r="Z33" i="16"/>
  <c r="AA33" i="16"/>
  <c r="AB33" i="16"/>
  <c r="AC33" i="16"/>
  <c r="AD33" i="16"/>
  <c r="AE33" i="16"/>
  <c r="AF33" i="16"/>
  <c r="AG33" i="16"/>
  <c r="AH33" i="16"/>
  <c r="AI33" i="16"/>
  <c r="F34" i="16"/>
  <c r="G34" i="16"/>
  <c r="H34" i="16"/>
  <c r="I34" i="16"/>
  <c r="J34" i="16"/>
  <c r="K34" i="16"/>
  <c r="L34" i="16"/>
  <c r="M34" i="16"/>
  <c r="N34" i="16"/>
  <c r="O34" i="16"/>
  <c r="P34" i="16"/>
  <c r="Q34" i="16"/>
  <c r="R34" i="16"/>
  <c r="S34" i="16"/>
  <c r="T34" i="16"/>
  <c r="U34" i="16"/>
  <c r="V34" i="16"/>
  <c r="W34" i="16"/>
  <c r="X34" i="16"/>
  <c r="Y34" i="16"/>
  <c r="Z34" i="16"/>
  <c r="AA34" i="16"/>
  <c r="AB34" i="16"/>
  <c r="AC34" i="16"/>
  <c r="AD34" i="16"/>
  <c r="AE34" i="16"/>
  <c r="AF34" i="16"/>
  <c r="AG34" i="16"/>
  <c r="AH34" i="16"/>
  <c r="AI34" i="16"/>
  <c r="E33" i="16"/>
  <c r="E34" i="16"/>
  <c r="E32" i="16"/>
  <c r="F29" i="16"/>
  <c r="G29" i="16"/>
  <c r="H29" i="16"/>
  <c r="I29" i="16"/>
  <c r="J29" i="16"/>
  <c r="K29" i="16"/>
  <c r="L29" i="16"/>
  <c r="M29" i="16"/>
  <c r="N29" i="16"/>
  <c r="O29" i="16"/>
  <c r="P29" i="16"/>
  <c r="Q29" i="16"/>
  <c r="R29" i="16"/>
  <c r="S29" i="16"/>
  <c r="T29" i="16"/>
  <c r="U29" i="16"/>
  <c r="V29" i="16"/>
  <c r="W29" i="16"/>
  <c r="X29" i="16"/>
  <c r="Y29" i="16"/>
  <c r="Z29" i="16"/>
  <c r="AA29" i="16"/>
  <c r="AB29" i="16"/>
  <c r="AC29" i="16"/>
  <c r="AD29" i="16"/>
  <c r="AE29" i="16"/>
  <c r="AF29" i="16"/>
  <c r="AG29" i="16"/>
  <c r="AH29" i="16"/>
  <c r="AI29" i="16"/>
  <c r="F30" i="16"/>
  <c r="G30" i="16"/>
  <c r="H30" i="16"/>
  <c r="I30" i="16"/>
  <c r="J30" i="16"/>
  <c r="K30" i="16"/>
  <c r="L30" i="16"/>
  <c r="M30" i="16"/>
  <c r="N30" i="16"/>
  <c r="O30" i="16"/>
  <c r="P30" i="16"/>
  <c r="Q30" i="16"/>
  <c r="R30" i="16"/>
  <c r="S30" i="16"/>
  <c r="T30" i="16"/>
  <c r="U30" i="16"/>
  <c r="V30" i="16"/>
  <c r="W30" i="16"/>
  <c r="X30" i="16"/>
  <c r="Y30" i="16"/>
  <c r="Z30" i="16"/>
  <c r="AA30" i="16"/>
  <c r="AB30" i="16"/>
  <c r="AC30" i="16"/>
  <c r="AD30" i="16"/>
  <c r="AE30" i="16"/>
  <c r="AF30" i="16"/>
  <c r="AG30" i="16"/>
  <c r="AH30" i="16"/>
  <c r="AI30" i="16"/>
  <c r="F31" i="16"/>
  <c r="G31" i="16"/>
  <c r="H31" i="16"/>
  <c r="I31" i="16"/>
  <c r="J31" i="16"/>
  <c r="K31" i="16"/>
  <c r="L31" i="16"/>
  <c r="M31" i="16"/>
  <c r="N31" i="16"/>
  <c r="O31" i="16"/>
  <c r="P31" i="16"/>
  <c r="Q31" i="16"/>
  <c r="R31" i="16"/>
  <c r="S31" i="16"/>
  <c r="T31" i="16"/>
  <c r="U31" i="16"/>
  <c r="V31" i="16"/>
  <c r="W31" i="16"/>
  <c r="X31" i="16"/>
  <c r="Y31" i="16"/>
  <c r="Z31" i="16"/>
  <c r="AA31" i="16"/>
  <c r="AB31" i="16"/>
  <c r="AC31" i="16"/>
  <c r="AD31" i="16"/>
  <c r="AE31" i="16"/>
  <c r="AF31" i="16"/>
  <c r="AG31" i="16"/>
  <c r="AH31" i="16"/>
  <c r="AI31" i="16"/>
  <c r="E30" i="16"/>
  <c r="E31" i="16"/>
  <c r="E29" i="16"/>
  <c r="F27" i="16"/>
  <c r="G27" i="16"/>
  <c r="H27" i="16"/>
  <c r="I27" i="16"/>
  <c r="J27" i="16"/>
  <c r="K27" i="16"/>
  <c r="L27" i="16"/>
  <c r="M27" i="16"/>
  <c r="N27" i="16"/>
  <c r="O27" i="16"/>
  <c r="P27" i="16"/>
  <c r="Q27" i="16"/>
  <c r="R27" i="16"/>
  <c r="S27" i="16"/>
  <c r="T27" i="16"/>
  <c r="U27" i="16"/>
  <c r="V27" i="16"/>
  <c r="W27" i="16"/>
  <c r="X27" i="16"/>
  <c r="Y27" i="16"/>
  <c r="Z27" i="16"/>
  <c r="AA27" i="16"/>
  <c r="AB27" i="16"/>
  <c r="AC27" i="16"/>
  <c r="AD27" i="16"/>
  <c r="AE27" i="16"/>
  <c r="AF27" i="16"/>
  <c r="AG27" i="16"/>
  <c r="AH27" i="16"/>
  <c r="AI27" i="16"/>
  <c r="F28" i="16"/>
  <c r="G28" i="16"/>
  <c r="H28" i="16"/>
  <c r="I28" i="16"/>
  <c r="J28" i="16"/>
  <c r="K28" i="16"/>
  <c r="L28" i="16"/>
  <c r="M28" i="16"/>
  <c r="N28" i="16"/>
  <c r="O28" i="16"/>
  <c r="P28" i="16"/>
  <c r="Q28" i="16"/>
  <c r="R28" i="16"/>
  <c r="S28" i="16"/>
  <c r="T28" i="16"/>
  <c r="U28" i="16"/>
  <c r="V28" i="16"/>
  <c r="W28" i="16"/>
  <c r="X28" i="16"/>
  <c r="Y28" i="16"/>
  <c r="Z28" i="16"/>
  <c r="AA28" i="16"/>
  <c r="AB28" i="16"/>
  <c r="AC28" i="16"/>
  <c r="AD28" i="16"/>
  <c r="AE28" i="16"/>
  <c r="AF28" i="16"/>
  <c r="AG28" i="16"/>
  <c r="AH28" i="16"/>
  <c r="AI28" i="16"/>
  <c r="E28" i="16"/>
  <c r="E27" i="16"/>
  <c r="F23" i="16"/>
  <c r="G23" i="16"/>
  <c r="H23" i="16"/>
  <c r="I23" i="16"/>
  <c r="J23" i="16"/>
  <c r="K23" i="16"/>
  <c r="L23" i="16"/>
  <c r="M23" i="16"/>
  <c r="N23" i="16"/>
  <c r="O23" i="16"/>
  <c r="P23" i="16"/>
  <c r="Q23" i="16"/>
  <c r="R23" i="16"/>
  <c r="S23" i="16"/>
  <c r="T23" i="16"/>
  <c r="U23" i="16"/>
  <c r="V23" i="16"/>
  <c r="W23" i="16"/>
  <c r="X23" i="16"/>
  <c r="Y23" i="16"/>
  <c r="Z23" i="16"/>
  <c r="AA23" i="16"/>
  <c r="AB23" i="16"/>
  <c r="AC23" i="16"/>
  <c r="AD23" i="16"/>
  <c r="AE23" i="16"/>
  <c r="AF23" i="16"/>
  <c r="AG23" i="16"/>
  <c r="AH23" i="16"/>
  <c r="AI23" i="16"/>
  <c r="F24" i="16"/>
  <c r="G24" i="16"/>
  <c r="H24" i="16"/>
  <c r="I24" i="16"/>
  <c r="J24" i="16"/>
  <c r="K24" i="16"/>
  <c r="L24" i="16"/>
  <c r="M24" i="16"/>
  <c r="N24" i="16"/>
  <c r="O24" i="16"/>
  <c r="P24" i="16"/>
  <c r="Q24" i="16"/>
  <c r="R24" i="16"/>
  <c r="S24" i="16"/>
  <c r="T24" i="16"/>
  <c r="U24" i="16"/>
  <c r="V24" i="16"/>
  <c r="W24" i="16"/>
  <c r="X24" i="16"/>
  <c r="Y24" i="16"/>
  <c r="Z24" i="16"/>
  <c r="AA24" i="16"/>
  <c r="AB24" i="16"/>
  <c r="AC24" i="16"/>
  <c r="AD24" i="16"/>
  <c r="AE24" i="16"/>
  <c r="AF24" i="16"/>
  <c r="AG24" i="16"/>
  <c r="AH24" i="16"/>
  <c r="AI24" i="16"/>
  <c r="F25" i="16"/>
  <c r="G25" i="16"/>
  <c r="H25" i="16"/>
  <c r="I25" i="16"/>
  <c r="J25" i="16"/>
  <c r="K25" i="16"/>
  <c r="L25" i="16"/>
  <c r="M25" i="16"/>
  <c r="N25" i="16"/>
  <c r="O25" i="16"/>
  <c r="P25" i="16"/>
  <c r="Q25" i="16"/>
  <c r="R25" i="16"/>
  <c r="S25" i="16"/>
  <c r="T25" i="16"/>
  <c r="U25" i="16"/>
  <c r="V25" i="16"/>
  <c r="W25" i="16"/>
  <c r="X25" i="16"/>
  <c r="Y25" i="16"/>
  <c r="Z25" i="16"/>
  <c r="AA25" i="16"/>
  <c r="AB25" i="16"/>
  <c r="AC25" i="16"/>
  <c r="AD25" i="16"/>
  <c r="AE25" i="16"/>
  <c r="AF25" i="16"/>
  <c r="AG25" i="16"/>
  <c r="AH25" i="16"/>
  <c r="AI25" i="16"/>
  <c r="F26" i="16"/>
  <c r="G26" i="16"/>
  <c r="H26" i="16"/>
  <c r="I26" i="16"/>
  <c r="J26" i="16"/>
  <c r="K26" i="16"/>
  <c r="L26" i="16"/>
  <c r="M26" i="16"/>
  <c r="N26" i="16"/>
  <c r="O26" i="16"/>
  <c r="P26" i="16"/>
  <c r="Q26" i="16"/>
  <c r="R26" i="16"/>
  <c r="S26" i="16"/>
  <c r="T26" i="16"/>
  <c r="U26" i="16"/>
  <c r="V26" i="16"/>
  <c r="W26" i="16"/>
  <c r="X26" i="16"/>
  <c r="Y26" i="16"/>
  <c r="Z26" i="16"/>
  <c r="AA26" i="16"/>
  <c r="AB26" i="16"/>
  <c r="AC26" i="16"/>
  <c r="AD26" i="16"/>
  <c r="AE26" i="16"/>
  <c r="AF26" i="16"/>
  <c r="AG26" i="16"/>
  <c r="AH26" i="16"/>
  <c r="AI26" i="16"/>
  <c r="E24" i="16"/>
  <c r="E25" i="16"/>
  <c r="E26" i="16"/>
  <c r="E23" i="16"/>
  <c r="F22" i="16"/>
  <c r="G22" i="16"/>
  <c r="H22" i="16"/>
  <c r="I22" i="16"/>
  <c r="J22" i="16"/>
  <c r="K22" i="16"/>
  <c r="K39" i="16" s="1"/>
  <c r="L22" i="16"/>
  <c r="M22" i="16"/>
  <c r="N22" i="16"/>
  <c r="O22" i="16"/>
  <c r="O39" i="16" s="1"/>
  <c r="P22" i="16"/>
  <c r="Q22" i="16"/>
  <c r="R22" i="16"/>
  <c r="S22" i="16"/>
  <c r="S39" i="16" s="1"/>
  <c r="T22" i="16"/>
  <c r="U22" i="16"/>
  <c r="V22" i="16"/>
  <c r="W22" i="16"/>
  <c r="W39" i="16" s="1"/>
  <c r="X22" i="16"/>
  <c r="Y22" i="16"/>
  <c r="Z22" i="16"/>
  <c r="AA22" i="16"/>
  <c r="AA39" i="16" s="1"/>
  <c r="AB22" i="16"/>
  <c r="AC22" i="16"/>
  <c r="AD22" i="16"/>
  <c r="AE22" i="16"/>
  <c r="AE39" i="16" s="1"/>
  <c r="AF22" i="16"/>
  <c r="AG22" i="16"/>
  <c r="AH22" i="16"/>
  <c r="AI22" i="16"/>
  <c r="AI39" i="16" s="1"/>
  <c r="E22" i="16"/>
  <c r="F121" i="7"/>
  <c r="G121" i="7"/>
  <c r="H121" i="7"/>
  <c r="I121" i="7"/>
  <c r="J121" i="7"/>
  <c r="K121" i="7"/>
  <c r="L121" i="7"/>
  <c r="M121" i="7"/>
  <c r="N121" i="7"/>
  <c r="O121" i="7"/>
  <c r="P121" i="7"/>
  <c r="Q121" i="7"/>
  <c r="R121" i="7"/>
  <c r="S121" i="7"/>
  <c r="T121" i="7"/>
  <c r="U121" i="7"/>
  <c r="V121" i="7"/>
  <c r="W121" i="7"/>
  <c r="X121" i="7"/>
  <c r="Y121" i="7"/>
  <c r="Z121" i="7"/>
  <c r="AA121" i="7"/>
  <c r="AB121" i="7"/>
  <c r="AC121" i="7"/>
  <c r="AD121" i="7"/>
  <c r="AE121" i="7"/>
  <c r="AF121" i="7"/>
  <c r="AG121" i="7"/>
  <c r="AH121" i="7"/>
  <c r="AI121" i="7"/>
  <c r="F122" i="7"/>
  <c r="G122" i="7"/>
  <c r="H122" i="7"/>
  <c r="I122" i="7"/>
  <c r="J122" i="7"/>
  <c r="K122" i="7"/>
  <c r="L122" i="7"/>
  <c r="M122" i="7"/>
  <c r="N122" i="7"/>
  <c r="O122" i="7"/>
  <c r="P122" i="7"/>
  <c r="Q122" i="7"/>
  <c r="R122" i="7"/>
  <c r="S122" i="7"/>
  <c r="T122" i="7"/>
  <c r="U122" i="7"/>
  <c r="V122" i="7"/>
  <c r="W122" i="7"/>
  <c r="X122" i="7"/>
  <c r="Y122" i="7"/>
  <c r="Z122" i="7"/>
  <c r="AA122" i="7"/>
  <c r="AB122" i="7"/>
  <c r="AC122" i="7"/>
  <c r="AD122" i="7"/>
  <c r="AE122" i="7"/>
  <c r="AF122" i="7"/>
  <c r="AG122" i="7"/>
  <c r="AH122" i="7"/>
  <c r="AI122" i="7"/>
  <c r="F123" i="7"/>
  <c r="G123" i="7"/>
  <c r="H123" i="7"/>
  <c r="I123" i="7"/>
  <c r="J123" i="7"/>
  <c r="K123" i="7"/>
  <c r="L123" i="7"/>
  <c r="M123" i="7"/>
  <c r="N123" i="7"/>
  <c r="O123" i="7"/>
  <c r="P123" i="7"/>
  <c r="Q123" i="7"/>
  <c r="R123" i="7"/>
  <c r="S123" i="7"/>
  <c r="T123" i="7"/>
  <c r="U123" i="7"/>
  <c r="V123" i="7"/>
  <c r="W123" i="7"/>
  <c r="X123" i="7"/>
  <c r="Y123" i="7"/>
  <c r="Z123" i="7"/>
  <c r="AA123" i="7"/>
  <c r="AB123" i="7"/>
  <c r="AC123" i="7"/>
  <c r="AD123" i="7"/>
  <c r="AE123" i="7"/>
  <c r="AF123" i="7"/>
  <c r="AG123" i="7"/>
  <c r="AH123" i="7"/>
  <c r="AI123" i="7"/>
  <c r="E122" i="7"/>
  <c r="E123" i="7"/>
  <c r="E121" i="7"/>
  <c r="F108" i="7"/>
  <c r="G108" i="7"/>
  <c r="H108" i="7"/>
  <c r="I108" i="7"/>
  <c r="J108" i="7"/>
  <c r="K108" i="7"/>
  <c r="L108" i="7"/>
  <c r="M108" i="7"/>
  <c r="N108" i="7"/>
  <c r="O108" i="7"/>
  <c r="P108" i="7"/>
  <c r="Q108" i="7"/>
  <c r="R108" i="7"/>
  <c r="S108" i="7"/>
  <c r="T108" i="7"/>
  <c r="U108" i="7"/>
  <c r="V108" i="7"/>
  <c r="W108" i="7"/>
  <c r="X108" i="7"/>
  <c r="Y108" i="7"/>
  <c r="Z108" i="7"/>
  <c r="AA108" i="7"/>
  <c r="AB108" i="7"/>
  <c r="AC108" i="7"/>
  <c r="AD108" i="7"/>
  <c r="AE108" i="7"/>
  <c r="AF108" i="7"/>
  <c r="AG108" i="7"/>
  <c r="AH108" i="7"/>
  <c r="AI108" i="7"/>
  <c r="F109" i="7"/>
  <c r="G109" i="7"/>
  <c r="H109" i="7"/>
  <c r="I109" i="7"/>
  <c r="J109" i="7"/>
  <c r="K109" i="7"/>
  <c r="L109" i="7"/>
  <c r="M109" i="7"/>
  <c r="N109" i="7"/>
  <c r="O109" i="7"/>
  <c r="P109" i="7"/>
  <c r="Q109" i="7"/>
  <c r="R109" i="7"/>
  <c r="S109" i="7"/>
  <c r="T109" i="7"/>
  <c r="U109" i="7"/>
  <c r="V109" i="7"/>
  <c r="W109" i="7"/>
  <c r="X109" i="7"/>
  <c r="Y109" i="7"/>
  <c r="Z109" i="7"/>
  <c r="AA109" i="7"/>
  <c r="AB109" i="7"/>
  <c r="AC109" i="7"/>
  <c r="AD109" i="7"/>
  <c r="AE109" i="7"/>
  <c r="AF109" i="7"/>
  <c r="AG109" i="7"/>
  <c r="AH109" i="7"/>
  <c r="AI109" i="7"/>
  <c r="F110" i="7"/>
  <c r="G110" i="7"/>
  <c r="H110" i="7"/>
  <c r="I110" i="7"/>
  <c r="J110" i="7"/>
  <c r="K110" i="7"/>
  <c r="L110" i="7"/>
  <c r="M110" i="7"/>
  <c r="N110" i="7"/>
  <c r="O110" i="7"/>
  <c r="P110" i="7"/>
  <c r="Q110" i="7"/>
  <c r="R110" i="7"/>
  <c r="S110" i="7"/>
  <c r="T110" i="7"/>
  <c r="U110" i="7"/>
  <c r="V110" i="7"/>
  <c r="W110" i="7"/>
  <c r="X110" i="7"/>
  <c r="Y110" i="7"/>
  <c r="Z110" i="7"/>
  <c r="AA110" i="7"/>
  <c r="AB110" i="7"/>
  <c r="AC110" i="7"/>
  <c r="AD110" i="7"/>
  <c r="AE110" i="7"/>
  <c r="AF110" i="7"/>
  <c r="AG110" i="7"/>
  <c r="AH110" i="7"/>
  <c r="AI110" i="7"/>
  <c r="F111" i="7"/>
  <c r="G111" i="7"/>
  <c r="H111" i="7"/>
  <c r="I111" i="7"/>
  <c r="J111" i="7"/>
  <c r="K111" i="7"/>
  <c r="L111" i="7"/>
  <c r="M111" i="7"/>
  <c r="N111" i="7"/>
  <c r="O111" i="7"/>
  <c r="P111" i="7"/>
  <c r="Q111" i="7"/>
  <c r="R111" i="7"/>
  <c r="S111" i="7"/>
  <c r="T111" i="7"/>
  <c r="U111" i="7"/>
  <c r="V111" i="7"/>
  <c r="W111" i="7"/>
  <c r="X111" i="7"/>
  <c r="Y111" i="7"/>
  <c r="Z111" i="7"/>
  <c r="AA111" i="7"/>
  <c r="AB111" i="7"/>
  <c r="AC111" i="7"/>
  <c r="AD111" i="7"/>
  <c r="AE111" i="7"/>
  <c r="AF111" i="7"/>
  <c r="AG111" i="7"/>
  <c r="AH111" i="7"/>
  <c r="AI111" i="7"/>
  <c r="E109" i="7"/>
  <c r="E110" i="7"/>
  <c r="E111" i="7"/>
  <c r="E108" i="7"/>
  <c r="F36" i="8"/>
  <c r="G36" i="8"/>
  <c r="H36" i="8"/>
  <c r="I36" i="8"/>
  <c r="J36" i="8"/>
  <c r="K36" i="8"/>
  <c r="L36" i="8"/>
  <c r="M36" i="8"/>
  <c r="N36" i="8"/>
  <c r="O36" i="8"/>
  <c r="P36" i="8"/>
  <c r="Q36" i="8"/>
  <c r="R36" i="8"/>
  <c r="S36" i="8"/>
  <c r="T36" i="8"/>
  <c r="U36" i="8"/>
  <c r="V36" i="8"/>
  <c r="W36" i="8"/>
  <c r="X36" i="8"/>
  <c r="Y36" i="8"/>
  <c r="Z36" i="8"/>
  <c r="AA36" i="8"/>
  <c r="AB36" i="8"/>
  <c r="AC36" i="8"/>
  <c r="AD36" i="8"/>
  <c r="AE36" i="8"/>
  <c r="AF36" i="8"/>
  <c r="AG36" i="8"/>
  <c r="AH36" i="8"/>
  <c r="AI36" i="8"/>
  <c r="E36" i="8"/>
  <c r="F60" i="10"/>
  <c r="G60" i="10"/>
  <c r="H60" i="10"/>
  <c r="I60" i="10"/>
  <c r="J60" i="10"/>
  <c r="K60" i="10"/>
  <c r="L60" i="10"/>
  <c r="M60" i="10"/>
  <c r="N60" i="10"/>
  <c r="O60" i="10"/>
  <c r="P60" i="10"/>
  <c r="Q60" i="10"/>
  <c r="R60" i="10"/>
  <c r="S60" i="10"/>
  <c r="T60" i="10"/>
  <c r="U60" i="10"/>
  <c r="V60" i="10"/>
  <c r="W60" i="10"/>
  <c r="X60" i="10"/>
  <c r="Y60" i="10"/>
  <c r="Z60" i="10"/>
  <c r="AA60" i="10"/>
  <c r="AB60" i="10"/>
  <c r="AC60" i="10"/>
  <c r="AD60" i="10"/>
  <c r="AE60" i="10"/>
  <c r="AF60" i="10"/>
  <c r="AG60" i="10"/>
  <c r="AH60" i="10"/>
  <c r="AI60" i="10"/>
  <c r="F61" i="10"/>
  <c r="G61" i="10"/>
  <c r="H61" i="10"/>
  <c r="I61" i="10"/>
  <c r="J61" i="10"/>
  <c r="K61" i="10"/>
  <c r="L61" i="10"/>
  <c r="M61" i="10"/>
  <c r="N61" i="10"/>
  <c r="O61" i="10"/>
  <c r="P61" i="10"/>
  <c r="Q61" i="10"/>
  <c r="R61" i="10"/>
  <c r="S61" i="10"/>
  <c r="T61" i="10"/>
  <c r="U61" i="10"/>
  <c r="V61" i="10"/>
  <c r="W61" i="10"/>
  <c r="X61" i="10"/>
  <c r="Y61" i="10"/>
  <c r="Z61" i="10"/>
  <c r="AA61" i="10"/>
  <c r="AB61" i="10"/>
  <c r="AC61" i="10"/>
  <c r="AD61" i="10"/>
  <c r="AE61" i="10"/>
  <c r="AF61" i="10"/>
  <c r="AG61" i="10"/>
  <c r="AH61" i="10"/>
  <c r="AI61" i="10"/>
  <c r="F62" i="10"/>
  <c r="G62" i="10"/>
  <c r="H62" i="10"/>
  <c r="I62" i="10"/>
  <c r="J62" i="10"/>
  <c r="K62" i="10"/>
  <c r="L62" i="10"/>
  <c r="M62" i="10"/>
  <c r="N62" i="10"/>
  <c r="O62" i="10"/>
  <c r="P62" i="10"/>
  <c r="Q62" i="10"/>
  <c r="R62" i="10"/>
  <c r="S62" i="10"/>
  <c r="T62" i="10"/>
  <c r="U62" i="10"/>
  <c r="V62" i="10"/>
  <c r="W62" i="10"/>
  <c r="X62" i="10"/>
  <c r="Y62" i="10"/>
  <c r="Z62" i="10"/>
  <c r="AA62" i="10"/>
  <c r="AB62" i="10"/>
  <c r="AC62" i="10"/>
  <c r="AD62" i="10"/>
  <c r="AE62" i="10"/>
  <c r="AF62" i="10"/>
  <c r="AG62" i="10"/>
  <c r="AH62" i="10"/>
  <c r="AI62" i="10"/>
  <c r="F63" i="10"/>
  <c r="G63" i="10"/>
  <c r="H63" i="10"/>
  <c r="I63" i="10"/>
  <c r="J63" i="10"/>
  <c r="K63" i="10"/>
  <c r="L63" i="10"/>
  <c r="M63" i="10"/>
  <c r="N63" i="10"/>
  <c r="O63" i="10"/>
  <c r="P63" i="10"/>
  <c r="Q63" i="10"/>
  <c r="R63" i="10"/>
  <c r="S63" i="10"/>
  <c r="T63" i="10"/>
  <c r="U63" i="10"/>
  <c r="V63" i="10"/>
  <c r="W63" i="10"/>
  <c r="X63" i="10"/>
  <c r="Y63" i="10"/>
  <c r="Z63" i="10"/>
  <c r="AA63" i="10"/>
  <c r="AB63" i="10"/>
  <c r="AC63" i="10"/>
  <c r="AD63" i="10"/>
  <c r="AE63" i="10"/>
  <c r="AF63" i="10"/>
  <c r="AG63" i="10"/>
  <c r="AH63" i="10"/>
  <c r="AI63" i="10"/>
  <c r="F64" i="10"/>
  <c r="G64" i="10"/>
  <c r="H64" i="10"/>
  <c r="I64" i="10"/>
  <c r="J64" i="10"/>
  <c r="K64" i="10"/>
  <c r="L64" i="10"/>
  <c r="M64" i="10"/>
  <c r="N64" i="10"/>
  <c r="O64" i="10"/>
  <c r="P64" i="10"/>
  <c r="Q64" i="10"/>
  <c r="R64" i="10"/>
  <c r="S64" i="10"/>
  <c r="T64" i="10"/>
  <c r="U64" i="10"/>
  <c r="V64" i="10"/>
  <c r="W64" i="10"/>
  <c r="X64" i="10"/>
  <c r="Y64" i="10"/>
  <c r="Z64" i="10"/>
  <c r="AA64" i="10"/>
  <c r="AB64" i="10"/>
  <c r="AC64" i="10"/>
  <c r="AD64" i="10"/>
  <c r="AE64" i="10"/>
  <c r="AF64" i="10"/>
  <c r="AG64" i="10"/>
  <c r="AH64" i="10"/>
  <c r="AI64" i="10"/>
  <c r="F65" i="10"/>
  <c r="G65" i="10"/>
  <c r="H65" i="10"/>
  <c r="I65" i="10"/>
  <c r="J65" i="10"/>
  <c r="K65" i="10"/>
  <c r="L65" i="10"/>
  <c r="M65" i="10"/>
  <c r="N65" i="10"/>
  <c r="O65" i="10"/>
  <c r="P65" i="10"/>
  <c r="Q65" i="10"/>
  <c r="R65" i="10"/>
  <c r="S65" i="10"/>
  <c r="T65" i="10"/>
  <c r="U65" i="10"/>
  <c r="V65" i="10"/>
  <c r="W65" i="10"/>
  <c r="X65" i="10"/>
  <c r="Y65" i="10"/>
  <c r="Z65" i="10"/>
  <c r="AA65" i="10"/>
  <c r="AB65" i="10"/>
  <c r="AC65" i="10"/>
  <c r="AD65" i="10"/>
  <c r="AE65" i="10"/>
  <c r="AF65" i="10"/>
  <c r="AG65" i="10"/>
  <c r="AH65" i="10"/>
  <c r="AI65" i="10"/>
  <c r="F66" i="10"/>
  <c r="G66" i="10"/>
  <c r="H66" i="10"/>
  <c r="I66" i="10"/>
  <c r="J66" i="10"/>
  <c r="K66" i="10"/>
  <c r="L66" i="10"/>
  <c r="M66" i="10"/>
  <c r="N66" i="10"/>
  <c r="O66" i="10"/>
  <c r="P66" i="10"/>
  <c r="Q66" i="10"/>
  <c r="R66" i="10"/>
  <c r="S66" i="10"/>
  <c r="T66" i="10"/>
  <c r="U66" i="10"/>
  <c r="V66" i="10"/>
  <c r="W66" i="10"/>
  <c r="X66" i="10"/>
  <c r="Y66" i="10"/>
  <c r="Z66" i="10"/>
  <c r="AA66" i="10"/>
  <c r="AB66" i="10"/>
  <c r="AC66" i="10"/>
  <c r="AD66" i="10"/>
  <c r="AE66" i="10"/>
  <c r="AF66" i="10"/>
  <c r="AG66" i="10"/>
  <c r="AH66" i="10"/>
  <c r="AI66" i="10"/>
  <c r="F67" i="10"/>
  <c r="G67" i="10"/>
  <c r="H67" i="10"/>
  <c r="I67" i="10"/>
  <c r="J67" i="10"/>
  <c r="K67" i="10"/>
  <c r="L67" i="10"/>
  <c r="M67" i="10"/>
  <c r="N67" i="10"/>
  <c r="O67" i="10"/>
  <c r="P67" i="10"/>
  <c r="Q67" i="10"/>
  <c r="R67" i="10"/>
  <c r="S67" i="10"/>
  <c r="T67" i="10"/>
  <c r="U67" i="10"/>
  <c r="V67" i="10"/>
  <c r="W67" i="10"/>
  <c r="X67" i="10"/>
  <c r="Y67" i="10"/>
  <c r="Z67" i="10"/>
  <c r="AA67" i="10"/>
  <c r="AB67" i="10"/>
  <c r="AC67" i="10"/>
  <c r="AD67" i="10"/>
  <c r="AE67" i="10"/>
  <c r="AF67" i="10"/>
  <c r="AG67" i="10"/>
  <c r="AH67" i="10"/>
  <c r="AI67" i="10"/>
  <c r="F68" i="10"/>
  <c r="G68" i="10"/>
  <c r="H68" i="10"/>
  <c r="I68" i="10"/>
  <c r="J68" i="10"/>
  <c r="K68" i="10"/>
  <c r="L68" i="10"/>
  <c r="M68" i="10"/>
  <c r="N68" i="10"/>
  <c r="O68" i="10"/>
  <c r="P68" i="10"/>
  <c r="Q68" i="10"/>
  <c r="R68" i="10"/>
  <c r="S68" i="10"/>
  <c r="T68" i="10"/>
  <c r="U68" i="10"/>
  <c r="V68" i="10"/>
  <c r="W68" i="10"/>
  <c r="X68" i="10"/>
  <c r="Y68" i="10"/>
  <c r="Z68" i="10"/>
  <c r="AA68" i="10"/>
  <c r="AB68" i="10"/>
  <c r="AC68" i="10"/>
  <c r="AD68" i="10"/>
  <c r="AE68" i="10"/>
  <c r="AF68" i="10"/>
  <c r="AG68" i="10"/>
  <c r="AH68" i="10"/>
  <c r="AI68" i="10"/>
  <c r="F69" i="10"/>
  <c r="G69" i="10"/>
  <c r="H69" i="10"/>
  <c r="I69" i="10"/>
  <c r="J69" i="10"/>
  <c r="K69" i="10"/>
  <c r="L69" i="10"/>
  <c r="M69" i="10"/>
  <c r="N69" i="10"/>
  <c r="O69" i="10"/>
  <c r="P69" i="10"/>
  <c r="Q69" i="10"/>
  <c r="R69" i="10"/>
  <c r="S69" i="10"/>
  <c r="T69" i="10"/>
  <c r="U69" i="10"/>
  <c r="V69" i="10"/>
  <c r="W69" i="10"/>
  <c r="X69" i="10"/>
  <c r="Y69" i="10"/>
  <c r="Z69" i="10"/>
  <c r="AA69" i="10"/>
  <c r="AB69" i="10"/>
  <c r="AC69" i="10"/>
  <c r="AD69" i="10"/>
  <c r="AE69" i="10"/>
  <c r="AF69" i="10"/>
  <c r="AG69" i="10"/>
  <c r="AH69" i="10"/>
  <c r="AI69" i="10"/>
  <c r="F70" i="10"/>
  <c r="G70" i="10"/>
  <c r="H70" i="10"/>
  <c r="I70" i="10"/>
  <c r="J70" i="10"/>
  <c r="K70" i="10"/>
  <c r="L70" i="10"/>
  <c r="M70" i="10"/>
  <c r="N70" i="10"/>
  <c r="O70" i="10"/>
  <c r="P70" i="10"/>
  <c r="Q70" i="10"/>
  <c r="R70" i="10"/>
  <c r="S70" i="10"/>
  <c r="T70" i="10"/>
  <c r="U70" i="10"/>
  <c r="V70" i="10"/>
  <c r="W70" i="10"/>
  <c r="X70" i="10"/>
  <c r="Y70" i="10"/>
  <c r="Z70" i="10"/>
  <c r="AA70" i="10"/>
  <c r="AB70" i="10"/>
  <c r="AC70" i="10"/>
  <c r="AD70" i="10"/>
  <c r="AE70" i="10"/>
  <c r="AF70" i="10"/>
  <c r="AG70" i="10"/>
  <c r="AH70" i="10"/>
  <c r="AI70" i="10"/>
  <c r="E70" i="10"/>
  <c r="E61" i="10"/>
  <c r="E62" i="10"/>
  <c r="E63" i="10"/>
  <c r="E64" i="10"/>
  <c r="E65" i="10"/>
  <c r="E66" i="10"/>
  <c r="E67" i="10"/>
  <c r="E68" i="10"/>
  <c r="E69" i="10"/>
  <c r="F26" i="10"/>
  <c r="G26" i="10"/>
  <c r="H26" i="10"/>
  <c r="I26" i="10"/>
  <c r="J26" i="10"/>
  <c r="K26" i="10"/>
  <c r="L26" i="10"/>
  <c r="M26" i="10"/>
  <c r="N26" i="10"/>
  <c r="O26" i="10"/>
  <c r="P26" i="10"/>
  <c r="Q26" i="10"/>
  <c r="R26" i="10"/>
  <c r="S26" i="10"/>
  <c r="T26" i="10"/>
  <c r="U26" i="10"/>
  <c r="V26" i="10"/>
  <c r="W26" i="10"/>
  <c r="X26" i="10"/>
  <c r="Y26" i="10"/>
  <c r="Z26" i="10"/>
  <c r="AA26" i="10"/>
  <c r="AB26" i="10"/>
  <c r="AC26" i="10"/>
  <c r="AD26" i="10"/>
  <c r="AE26" i="10"/>
  <c r="AF26" i="10"/>
  <c r="AG26" i="10"/>
  <c r="AH26" i="10"/>
  <c r="AI26" i="10"/>
  <c r="F27" i="10"/>
  <c r="G27" i="10"/>
  <c r="H27" i="10"/>
  <c r="I27" i="10"/>
  <c r="J27" i="10"/>
  <c r="K27" i="10"/>
  <c r="L27" i="10"/>
  <c r="M27" i="10"/>
  <c r="N27" i="10"/>
  <c r="O27" i="10"/>
  <c r="P27" i="10"/>
  <c r="Q27" i="10"/>
  <c r="R27" i="10"/>
  <c r="S27" i="10"/>
  <c r="T27" i="10"/>
  <c r="U27" i="10"/>
  <c r="V27" i="10"/>
  <c r="W27" i="10"/>
  <c r="X27" i="10"/>
  <c r="Y27" i="10"/>
  <c r="Z27" i="10"/>
  <c r="AA27" i="10"/>
  <c r="AB27" i="10"/>
  <c r="AC27" i="10"/>
  <c r="AD27" i="10"/>
  <c r="AE27" i="10"/>
  <c r="AF27" i="10"/>
  <c r="AG27" i="10"/>
  <c r="AH27" i="10"/>
  <c r="AI27" i="10"/>
  <c r="F28" i="10"/>
  <c r="G28" i="10"/>
  <c r="H28" i="10"/>
  <c r="I28" i="10"/>
  <c r="J28" i="10"/>
  <c r="K28" i="10"/>
  <c r="L28" i="10"/>
  <c r="M28" i="10"/>
  <c r="N28" i="10"/>
  <c r="O28" i="10"/>
  <c r="P28" i="10"/>
  <c r="Q28" i="10"/>
  <c r="R28" i="10"/>
  <c r="S28" i="10"/>
  <c r="T28" i="10"/>
  <c r="U28" i="10"/>
  <c r="V28" i="10"/>
  <c r="W28" i="10"/>
  <c r="X28" i="10"/>
  <c r="Y28" i="10"/>
  <c r="Z28" i="10"/>
  <c r="AA28" i="10"/>
  <c r="AB28" i="10"/>
  <c r="AC28" i="10"/>
  <c r="AD28" i="10"/>
  <c r="AE28" i="10"/>
  <c r="AF28" i="10"/>
  <c r="AG28" i="10"/>
  <c r="AH28" i="10"/>
  <c r="AI28" i="10"/>
  <c r="F29" i="10"/>
  <c r="G29" i="10"/>
  <c r="H29" i="10"/>
  <c r="I29" i="10"/>
  <c r="J29" i="10"/>
  <c r="K29" i="10"/>
  <c r="L29" i="10"/>
  <c r="M29" i="10"/>
  <c r="N29" i="10"/>
  <c r="O29" i="10"/>
  <c r="P29" i="10"/>
  <c r="Q29" i="10"/>
  <c r="R29" i="10"/>
  <c r="S29" i="10"/>
  <c r="T29" i="10"/>
  <c r="U29" i="10"/>
  <c r="V29" i="10"/>
  <c r="W29" i="10"/>
  <c r="X29" i="10"/>
  <c r="Y29" i="10"/>
  <c r="Z29" i="10"/>
  <c r="AA29" i="10"/>
  <c r="AB29" i="10"/>
  <c r="AC29" i="10"/>
  <c r="AD29" i="10"/>
  <c r="AE29" i="10"/>
  <c r="AF29" i="10"/>
  <c r="AG29" i="10"/>
  <c r="AH29" i="10"/>
  <c r="AI29" i="10"/>
  <c r="F30" i="10"/>
  <c r="G30" i="10"/>
  <c r="H30" i="10"/>
  <c r="I30" i="10"/>
  <c r="J30" i="10"/>
  <c r="K30" i="10"/>
  <c r="L30" i="10"/>
  <c r="M30" i="10"/>
  <c r="N30" i="10"/>
  <c r="O30" i="10"/>
  <c r="P30" i="10"/>
  <c r="Q30" i="10"/>
  <c r="R30" i="10"/>
  <c r="S30" i="10"/>
  <c r="T30" i="10"/>
  <c r="U30" i="10"/>
  <c r="V30" i="10"/>
  <c r="W30" i="10"/>
  <c r="X30" i="10"/>
  <c r="Y30" i="10"/>
  <c r="Z30" i="10"/>
  <c r="AA30" i="10"/>
  <c r="AB30" i="10"/>
  <c r="AC30" i="10"/>
  <c r="AD30" i="10"/>
  <c r="AE30" i="10"/>
  <c r="AF30" i="10"/>
  <c r="AG30" i="10"/>
  <c r="AH30" i="10"/>
  <c r="AI30"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F32" i="10"/>
  <c r="G32" i="10"/>
  <c r="H32" i="10"/>
  <c r="I32" i="10"/>
  <c r="J32" i="10"/>
  <c r="K32" i="10"/>
  <c r="L32" i="10"/>
  <c r="M32" i="10"/>
  <c r="N32" i="10"/>
  <c r="O32" i="10"/>
  <c r="P32" i="10"/>
  <c r="Q32" i="10"/>
  <c r="R32" i="10"/>
  <c r="S32" i="10"/>
  <c r="T32" i="10"/>
  <c r="U32" i="10"/>
  <c r="V32" i="10"/>
  <c r="W32" i="10"/>
  <c r="X32" i="10"/>
  <c r="Y32" i="10"/>
  <c r="Z32" i="10"/>
  <c r="AA32" i="10"/>
  <c r="AB32" i="10"/>
  <c r="AC32" i="10"/>
  <c r="AD32" i="10"/>
  <c r="AE32" i="10"/>
  <c r="AF32" i="10"/>
  <c r="AG32" i="10"/>
  <c r="AH32" i="10"/>
  <c r="AI32" i="10"/>
  <c r="F33" i="10"/>
  <c r="G33"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AI33"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F35" i="10"/>
  <c r="G35" i="10"/>
  <c r="H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F36" i="10"/>
  <c r="G36" i="10"/>
  <c r="H36" i="10"/>
  <c r="I36" i="10"/>
  <c r="J36" i="10"/>
  <c r="K36" i="10"/>
  <c r="L36" i="10"/>
  <c r="M36" i="10"/>
  <c r="N36" i="10"/>
  <c r="O36" i="10"/>
  <c r="P36" i="10"/>
  <c r="Q36" i="10"/>
  <c r="R36" i="10"/>
  <c r="S36" i="10"/>
  <c r="T36" i="10"/>
  <c r="U36" i="10"/>
  <c r="V36" i="10"/>
  <c r="W36" i="10"/>
  <c r="X36" i="10"/>
  <c r="Y36" i="10"/>
  <c r="Z36" i="10"/>
  <c r="AA36" i="10"/>
  <c r="AB36" i="10"/>
  <c r="AC36" i="10"/>
  <c r="AD36" i="10"/>
  <c r="AE36" i="10"/>
  <c r="AF36" i="10"/>
  <c r="AG36" i="10"/>
  <c r="AH36" i="10"/>
  <c r="AI36" i="10"/>
  <c r="E27" i="10"/>
  <c r="E28" i="10"/>
  <c r="E29" i="10"/>
  <c r="E30" i="10"/>
  <c r="E31" i="10"/>
  <c r="E32" i="10"/>
  <c r="E33" i="10"/>
  <c r="E34" i="10"/>
  <c r="E35" i="10"/>
  <c r="E36" i="10"/>
  <c r="E26" i="10"/>
  <c r="F34" i="9"/>
  <c r="G34" i="9"/>
  <c r="H34" i="9"/>
  <c r="I34" i="9"/>
  <c r="J34" i="9"/>
  <c r="K34" i="9"/>
  <c r="L34" i="9"/>
  <c r="M34" i="9"/>
  <c r="N34" i="9"/>
  <c r="O34" i="9"/>
  <c r="P34" i="9"/>
  <c r="Q34" i="9"/>
  <c r="R34" i="9"/>
  <c r="S34" i="9"/>
  <c r="T34" i="9"/>
  <c r="U34" i="9"/>
  <c r="V34" i="9"/>
  <c r="W34" i="9"/>
  <c r="X34" i="9"/>
  <c r="Y34" i="9"/>
  <c r="Z34" i="9"/>
  <c r="AA34" i="9"/>
  <c r="AB34" i="9"/>
  <c r="AC34" i="9"/>
  <c r="AD34" i="9"/>
  <c r="AE34" i="9"/>
  <c r="AF34" i="9"/>
  <c r="AG34" i="9"/>
  <c r="AH34" i="9"/>
  <c r="AI34" i="9"/>
  <c r="F35" i="9"/>
  <c r="G35" i="9"/>
  <c r="H35" i="9"/>
  <c r="I35" i="9"/>
  <c r="J35" i="9"/>
  <c r="K35" i="9"/>
  <c r="L35" i="9"/>
  <c r="M35" i="9"/>
  <c r="N35" i="9"/>
  <c r="O35" i="9"/>
  <c r="P35" i="9"/>
  <c r="Q35" i="9"/>
  <c r="R35" i="9"/>
  <c r="S35" i="9"/>
  <c r="T35" i="9"/>
  <c r="U35" i="9"/>
  <c r="V35" i="9"/>
  <c r="W35" i="9"/>
  <c r="X35" i="9"/>
  <c r="Y35" i="9"/>
  <c r="Z35" i="9"/>
  <c r="AA35" i="9"/>
  <c r="AB35" i="9"/>
  <c r="AC35" i="9"/>
  <c r="AD35" i="9"/>
  <c r="AE35" i="9"/>
  <c r="AF35" i="9"/>
  <c r="AG35" i="9"/>
  <c r="AH35" i="9"/>
  <c r="AI35" i="9"/>
  <c r="F36" i="9"/>
  <c r="G36" i="9"/>
  <c r="H36" i="9"/>
  <c r="I36" i="9"/>
  <c r="J36" i="9"/>
  <c r="K36" i="9"/>
  <c r="L36" i="9"/>
  <c r="M36" i="9"/>
  <c r="N36" i="9"/>
  <c r="O36" i="9"/>
  <c r="P36" i="9"/>
  <c r="Q36" i="9"/>
  <c r="R36" i="9"/>
  <c r="S36" i="9"/>
  <c r="T36" i="9"/>
  <c r="U36" i="9"/>
  <c r="V36" i="9"/>
  <c r="W36" i="9"/>
  <c r="X36" i="9"/>
  <c r="Y36" i="9"/>
  <c r="Z36" i="9"/>
  <c r="AA36" i="9"/>
  <c r="AB36" i="9"/>
  <c r="AC36" i="9"/>
  <c r="AD36" i="9"/>
  <c r="AE36" i="9"/>
  <c r="AF36" i="9"/>
  <c r="AG36" i="9"/>
  <c r="AH36" i="9"/>
  <c r="AI36" i="9"/>
  <c r="F37" i="9"/>
  <c r="G37" i="9"/>
  <c r="H37" i="9"/>
  <c r="I37" i="9"/>
  <c r="J37" i="9"/>
  <c r="K37" i="9"/>
  <c r="L37" i="9"/>
  <c r="M37" i="9"/>
  <c r="N37" i="9"/>
  <c r="O37" i="9"/>
  <c r="P37" i="9"/>
  <c r="Q37" i="9"/>
  <c r="R37" i="9"/>
  <c r="S37" i="9"/>
  <c r="T37" i="9"/>
  <c r="U37" i="9"/>
  <c r="V37" i="9"/>
  <c r="W37" i="9"/>
  <c r="X37" i="9"/>
  <c r="Y37" i="9"/>
  <c r="Z37" i="9"/>
  <c r="AA37" i="9"/>
  <c r="AB37" i="9"/>
  <c r="AC37" i="9"/>
  <c r="AD37" i="9"/>
  <c r="AE37" i="9"/>
  <c r="AF37" i="9"/>
  <c r="AG37" i="9"/>
  <c r="AH37" i="9"/>
  <c r="AI37" i="9"/>
  <c r="F38" i="9"/>
  <c r="G38" i="9"/>
  <c r="H38" i="9"/>
  <c r="I38" i="9"/>
  <c r="J38" i="9"/>
  <c r="K38" i="9"/>
  <c r="L38" i="9"/>
  <c r="M38" i="9"/>
  <c r="N38" i="9"/>
  <c r="O38" i="9"/>
  <c r="P38" i="9"/>
  <c r="Q38" i="9"/>
  <c r="R38" i="9"/>
  <c r="S38" i="9"/>
  <c r="T38" i="9"/>
  <c r="U38" i="9"/>
  <c r="V38" i="9"/>
  <c r="W38" i="9"/>
  <c r="X38" i="9"/>
  <c r="Y38" i="9"/>
  <c r="Z38" i="9"/>
  <c r="AA38" i="9"/>
  <c r="AB38" i="9"/>
  <c r="AC38" i="9"/>
  <c r="AD38" i="9"/>
  <c r="AE38" i="9"/>
  <c r="AF38" i="9"/>
  <c r="AG38" i="9"/>
  <c r="AH38" i="9"/>
  <c r="AI38" i="9"/>
  <c r="E35" i="9"/>
  <c r="E36" i="9"/>
  <c r="E37" i="9"/>
  <c r="E38" i="9"/>
  <c r="E34" i="9"/>
  <c r="F18" i="9"/>
  <c r="G18" i="9"/>
  <c r="H18" i="9"/>
  <c r="I18" i="9"/>
  <c r="J18" i="9"/>
  <c r="K18" i="9"/>
  <c r="L18" i="9"/>
  <c r="M18" i="9"/>
  <c r="N18" i="9"/>
  <c r="O18" i="9"/>
  <c r="P18" i="9"/>
  <c r="Q18" i="9"/>
  <c r="R18" i="9"/>
  <c r="S18" i="9"/>
  <c r="T18" i="9"/>
  <c r="U18" i="9"/>
  <c r="V18" i="9"/>
  <c r="W18" i="9"/>
  <c r="X18" i="9"/>
  <c r="Y18" i="9"/>
  <c r="Z18" i="9"/>
  <c r="AA18" i="9"/>
  <c r="AB18" i="9"/>
  <c r="AC18" i="9"/>
  <c r="AD18" i="9"/>
  <c r="AE18" i="9"/>
  <c r="AF18" i="9"/>
  <c r="AG18" i="9"/>
  <c r="AH18" i="9"/>
  <c r="AI18"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F20" i="9"/>
  <c r="G20" i="9"/>
  <c r="H20" i="9"/>
  <c r="I20" i="9"/>
  <c r="J20" i="9"/>
  <c r="K20" i="9"/>
  <c r="L20" i="9"/>
  <c r="M20" i="9"/>
  <c r="N20" i="9"/>
  <c r="O20" i="9"/>
  <c r="P20" i="9"/>
  <c r="Q20" i="9"/>
  <c r="R20" i="9"/>
  <c r="S20" i="9"/>
  <c r="T20" i="9"/>
  <c r="U20" i="9"/>
  <c r="V20" i="9"/>
  <c r="W20" i="9"/>
  <c r="X20" i="9"/>
  <c r="Y20" i="9"/>
  <c r="Z20" i="9"/>
  <c r="AA20" i="9"/>
  <c r="AB20" i="9"/>
  <c r="AC20" i="9"/>
  <c r="AD20" i="9"/>
  <c r="AE20" i="9"/>
  <c r="AF20" i="9"/>
  <c r="AG20" i="9"/>
  <c r="AH20" i="9"/>
  <c r="AI20" i="9"/>
  <c r="F21" i="9"/>
  <c r="G21" i="9"/>
  <c r="H21" i="9"/>
  <c r="I21" i="9"/>
  <c r="J21" i="9"/>
  <c r="K21" i="9"/>
  <c r="L21" i="9"/>
  <c r="M21" i="9"/>
  <c r="N21" i="9"/>
  <c r="O21" i="9"/>
  <c r="P21" i="9"/>
  <c r="Q21" i="9"/>
  <c r="R21" i="9"/>
  <c r="S21" i="9"/>
  <c r="T21" i="9"/>
  <c r="U21" i="9"/>
  <c r="V21" i="9"/>
  <c r="W21" i="9"/>
  <c r="X21" i="9"/>
  <c r="Y21" i="9"/>
  <c r="Z21" i="9"/>
  <c r="AA21" i="9"/>
  <c r="AB21" i="9"/>
  <c r="AC21" i="9"/>
  <c r="AD21" i="9"/>
  <c r="AE21" i="9"/>
  <c r="AF21" i="9"/>
  <c r="AG21" i="9"/>
  <c r="AH21" i="9"/>
  <c r="AI21" i="9"/>
  <c r="E19" i="9"/>
  <c r="E20" i="9"/>
  <c r="E21" i="9"/>
  <c r="E18" i="9"/>
  <c r="F21" i="8"/>
  <c r="G21" i="8"/>
  <c r="H21" i="8"/>
  <c r="I21" i="8"/>
  <c r="J21" i="8"/>
  <c r="K21" i="8"/>
  <c r="L21" i="8"/>
  <c r="M21" i="8"/>
  <c r="N21" i="8"/>
  <c r="O21" i="8"/>
  <c r="P21" i="8"/>
  <c r="Q21" i="8"/>
  <c r="R21" i="8"/>
  <c r="S21" i="8"/>
  <c r="T21" i="8"/>
  <c r="U21" i="8"/>
  <c r="V21" i="8"/>
  <c r="W21" i="8"/>
  <c r="X21" i="8"/>
  <c r="Y21" i="8"/>
  <c r="Z21" i="8"/>
  <c r="AA21" i="8"/>
  <c r="AB21" i="8"/>
  <c r="AC21" i="8"/>
  <c r="AD21" i="8"/>
  <c r="AE21" i="8"/>
  <c r="AF21" i="8"/>
  <c r="AG21" i="8"/>
  <c r="AH21" i="8"/>
  <c r="AI21" i="8"/>
  <c r="F22" i="8"/>
  <c r="G22" i="8"/>
  <c r="H22" i="8"/>
  <c r="I22" i="8"/>
  <c r="J22" i="8"/>
  <c r="K22" i="8"/>
  <c r="L22" i="8"/>
  <c r="M22" i="8"/>
  <c r="N22" i="8"/>
  <c r="O22" i="8"/>
  <c r="P22" i="8"/>
  <c r="Q22" i="8"/>
  <c r="R22" i="8"/>
  <c r="S22" i="8"/>
  <c r="T22" i="8"/>
  <c r="U22" i="8"/>
  <c r="V22" i="8"/>
  <c r="W22" i="8"/>
  <c r="X22" i="8"/>
  <c r="Y22" i="8"/>
  <c r="Z22" i="8"/>
  <c r="AA22" i="8"/>
  <c r="AB22" i="8"/>
  <c r="AC22" i="8"/>
  <c r="AD22" i="8"/>
  <c r="AE22" i="8"/>
  <c r="AF22" i="8"/>
  <c r="AG22" i="8"/>
  <c r="AH22" i="8"/>
  <c r="AI22" i="8"/>
  <c r="F23" i="8"/>
  <c r="G23" i="8"/>
  <c r="H23" i="8"/>
  <c r="I23" i="8"/>
  <c r="J23" i="8"/>
  <c r="K23" i="8"/>
  <c r="L23" i="8"/>
  <c r="M23" i="8"/>
  <c r="N23" i="8"/>
  <c r="O23" i="8"/>
  <c r="P23" i="8"/>
  <c r="Q23" i="8"/>
  <c r="R23" i="8"/>
  <c r="S23" i="8"/>
  <c r="T23" i="8"/>
  <c r="U23" i="8"/>
  <c r="V23" i="8"/>
  <c r="W23" i="8"/>
  <c r="X23" i="8"/>
  <c r="Y23" i="8"/>
  <c r="Z23" i="8"/>
  <c r="AA23" i="8"/>
  <c r="AB23" i="8"/>
  <c r="AC23" i="8"/>
  <c r="AD23" i="8"/>
  <c r="AE23" i="8"/>
  <c r="AF23" i="8"/>
  <c r="AG23" i="8"/>
  <c r="AH23" i="8"/>
  <c r="AI23"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F25" i="8"/>
  <c r="G25" i="8"/>
  <c r="H25" i="8"/>
  <c r="I25" i="8"/>
  <c r="J25" i="8"/>
  <c r="K25" i="8"/>
  <c r="L25" i="8"/>
  <c r="M25" i="8"/>
  <c r="N25" i="8"/>
  <c r="O25" i="8"/>
  <c r="P25" i="8"/>
  <c r="Q25" i="8"/>
  <c r="R25" i="8"/>
  <c r="S25" i="8"/>
  <c r="T25" i="8"/>
  <c r="U25" i="8"/>
  <c r="V25" i="8"/>
  <c r="W25" i="8"/>
  <c r="X25" i="8"/>
  <c r="Y25" i="8"/>
  <c r="Z25" i="8"/>
  <c r="AA25" i="8"/>
  <c r="AB25" i="8"/>
  <c r="AC25" i="8"/>
  <c r="AD25" i="8"/>
  <c r="AE25" i="8"/>
  <c r="AF25" i="8"/>
  <c r="AG25" i="8"/>
  <c r="AH25" i="8"/>
  <c r="AI25" i="8"/>
  <c r="F26" i="8"/>
  <c r="G26" i="8"/>
  <c r="H26" i="8"/>
  <c r="I26" i="8"/>
  <c r="J26" i="8"/>
  <c r="K26" i="8"/>
  <c r="L26" i="8"/>
  <c r="M26" i="8"/>
  <c r="N26" i="8"/>
  <c r="O26" i="8"/>
  <c r="P26" i="8"/>
  <c r="Q26" i="8"/>
  <c r="R26" i="8"/>
  <c r="S26" i="8"/>
  <c r="T26" i="8"/>
  <c r="U26" i="8"/>
  <c r="V26" i="8"/>
  <c r="W26" i="8"/>
  <c r="X26" i="8"/>
  <c r="Y26" i="8"/>
  <c r="Z26" i="8"/>
  <c r="AA26" i="8"/>
  <c r="AB26" i="8"/>
  <c r="AC26" i="8"/>
  <c r="AD26" i="8"/>
  <c r="AE26" i="8"/>
  <c r="AF26" i="8"/>
  <c r="AG26" i="8"/>
  <c r="AH26" i="8"/>
  <c r="AI26" i="8"/>
  <c r="F27" i="8"/>
  <c r="G27" i="8"/>
  <c r="H27" i="8"/>
  <c r="I27" i="8"/>
  <c r="J27" i="8"/>
  <c r="K27" i="8"/>
  <c r="L27" i="8"/>
  <c r="M27" i="8"/>
  <c r="N27" i="8"/>
  <c r="O27" i="8"/>
  <c r="P27" i="8"/>
  <c r="Q27" i="8"/>
  <c r="R27" i="8"/>
  <c r="S27" i="8"/>
  <c r="T27" i="8"/>
  <c r="U27" i="8"/>
  <c r="V27" i="8"/>
  <c r="W27" i="8"/>
  <c r="X27" i="8"/>
  <c r="Y27" i="8"/>
  <c r="Z27" i="8"/>
  <c r="AA27" i="8"/>
  <c r="AB27" i="8"/>
  <c r="AC27" i="8"/>
  <c r="AD27" i="8"/>
  <c r="AE27" i="8"/>
  <c r="AF27" i="8"/>
  <c r="AG27" i="8"/>
  <c r="AH27" i="8"/>
  <c r="AI27" i="8"/>
  <c r="F28" i="8"/>
  <c r="G28" i="8"/>
  <c r="H28" i="8"/>
  <c r="I28" i="8"/>
  <c r="J28" i="8"/>
  <c r="K28" i="8"/>
  <c r="L28" i="8"/>
  <c r="M28" i="8"/>
  <c r="N28" i="8"/>
  <c r="O28" i="8"/>
  <c r="P28" i="8"/>
  <c r="Q28" i="8"/>
  <c r="R28" i="8"/>
  <c r="S28" i="8"/>
  <c r="T28" i="8"/>
  <c r="U28" i="8"/>
  <c r="V28" i="8"/>
  <c r="W28" i="8"/>
  <c r="X28" i="8"/>
  <c r="Y28" i="8"/>
  <c r="Z28" i="8"/>
  <c r="AA28" i="8"/>
  <c r="AB28" i="8"/>
  <c r="AC28" i="8"/>
  <c r="AD28" i="8"/>
  <c r="AE28" i="8"/>
  <c r="AF28" i="8"/>
  <c r="AG28" i="8"/>
  <c r="AH28" i="8"/>
  <c r="AI28" i="8"/>
  <c r="E27" i="8"/>
  <c r="E22" i="8"/>
  <c r="E23" i="8"/>
  <c r="E24" i="8"/>
  <c r="E25" i="8"/>
  <c r="E26" i="8"/>
  <c r="F78" i="7"/>
  <c r="G78" i="7"/>
  <c r="H78" i="7"/>
  <c r="I78" i="7"/>
  <c r="J78" i="7"/>
  <c r="K78" i="7"/>
  <c r="L78" i="7"/>
  <c r="M78" i="7"/>
  <c r="N78" i="7"/>
  <c r="O78" i="7"/>
  <c r="P78" i="7"/>
  <c r="Q78" i="7"/>
  <c r="R78" i="7"/>
  <c r="S78" i="7"/>
  <c r="T78" i="7"/>
  <c r="U78" i="7"/>
  <c r="V78" i="7"/>
  <c r="W78" i="7"/>
  <c r="X78" i="7"/>
  <c r="Y78" i="7"/>
  <c r="Z78" i="7"/>
  <c r="AA78" i="7"/>
  <c r="AB78" i="7"/>
  <c r="AC78" i="7"/>
  <c r="AD78" i="7"/>
  <c r="AE78" i="7"/>
  <c r="AF78" i="7"/>
  <c r="AG78" i="7"/>
  <c r="AH78" i="7"/>
  <c r="AI78" i="7"/>
  <c r="F79" i="7"/>
  <c r="G79" i="7"/>
  <c r="H79" i="7"/>
  <c r="I79" i="7"/>
  <c r="J79" i="7"/>
  <c r="K79" i="7"/>
  <c r="L79" i="7"/>
  <c r="M79" i="7"/>
  <c r="N79" i="7"/>
  <c r="O79" i="7"/>
  <c r="P79" i="7"/>
  <c r="Q79" i="7"/>
  <c r="R79" i="7"/>
  <c r="S79" i="7"/>
  <c r="T79" i="7"/>
  <c r="U79" i="7"/>
  <c r="V79" i="7"/>
  <c r="W79" i="7"/>
  <c r="X79" i="7"/>
  <c r="Y79" i="7"/>
  <c r="Z79" i="7"/>
  <c r="AA79" i="7"/>
  <c r="AB79" i="7"/>
  <c r="AC79" i="7"/>
  <c r="AD79" i="7"/>
  <c r="AE79" i="7"/>
  <c r="AF79" i="7"/>
  <c r="AG79" i="7"/>
  <c r="AH79" i="7"/>
  <c r="AI79" i="7"/>
  <c r="F80" i="7"/>
  <c r="G80" i="7"/>
  <c r="H80" i="7"/>
  <c r="I80" i="7"/>
  <c r="J80" i="7"/>
  <c r="K80" i="7"/>
  <c r="L80" i="7"/>
  <c r="M80" i="7"/>
  <c r="N80" i="7"/>
  <c r="O80" i="7"/>
  <c r="P80" i="7"/>
  <c r="Q80" i="7"/>
  <c r="R80" i="7"/>
  <c r="S80" i="7"/>
  <c r="T80" i="7"/>
  <c r="U80" i="7"/>
  <c r="V80" i="7"/>
  <c r="W80" i="7"/>
  <c r="X80" i="7"/>
  <c r="Y80" i="7"/>
  <c r="Z80" i="7"/>
  <c r="AA80" i="7"/>
  <c r="AB80" i="7"/>
  <c r="AC80" i="7"/>
  <c r="AD80" i="7"/>
  <c r="AE80" i="7"/>
  <c r="AF80" i="7"/>
  <c r="AG80" i="7"/>
  <c r="AH80" i="7"/>
  <c r="AI80" i="7"/>
  <c r="F81" i="7"/>
  <c r="G81" i="7"/>
  <c r="H81" i="7"/>
  <c r="I81" i="7"/>
  <c r="J81" i="7"/>
  <c r="K81" i="7"/>
  <c r="L81" i="7"/>
  <c r="M81" i="7"/>
  <c r="N81" i="7"/>
  <c r="O81" i="7"/>
  <c r="P81" i="7"/>
  <c r="Q81" i="7"/>
  <c r="R81" i="7"/>
  <c r="S81" i="7"/>
  <c r="T81" i="7"/>
  <c r="U81" i="7"/>
  <c r="V81" i="7"/>
  <c r="W81" i="7"/>
  <c r="X81" i="7"/>
  <c r="Y81" i="7"/>
  <c r="Z81" i="7"/>
  <c r="AA81" i="7"/>
  <c r="AB81" i="7"/>
  <c r="AC81" i="7"/>
  <c r="AD81" i="7"/>
  <c r="AE81" i="7"/>
  <c r="AF81" i="7"/>
  <c r="AG81" i="7"/>
  <c r="AH81" i="7"/>
  <c r="AI81" i="7"/>
  <c r="F82" i="7"/>
  <c r="G82" i="7"/>
  <c r="H82" i="7"/>
  <c r="I82" i="7"/>
  <c r="J82" i="7"/>
  <c r="K82" i="7"/>
  <c r="L82" i="7"/>
  <c r="M82" i="7"/>
  <c r="N82" i="7"/>
  <c r="O82" i="7"/>
  <c r="P82" i="7"/>
  <c r="Q82" i="7"/>
  <c r="R82" i="7"/>
  <c r="S82" i="7"/>
  <c r="T82" i="7"/>
  <c r="U82" i="7"/>
  <c r="V82" i="7"/>
  <c r="W82" i="7"/>
  <c r="X82" i="7"/>
  <c r="Y82" i="7"/>
  <c r="Z82" i="7"/>
  <c r="AA82" i="7"/>
  <c r="AB82" i="7"/>
  <c r="AC82" i="7"/>
  <c r="AD82" i="7"/>
  <c r="AE82" i="7"/>
  <c r="AF82" i="7"/>
  <c r="AG82" i="7"/>
  <c r="AH82" i="7"/>
  <c r="AI82" i="7"/>
  <c r="F83" i="7"/>
  <c r="G83" i="7"/>
  <c r="H83" i="7"/>
  <c r="I83" i="7"/>
  <c r="J83" i="7"/>
  <c r="K83" i="7"/>
  <c r="L83" i="7"/>
  <c r="M83" i="7"/>
  <c r="N83" i="7"/>
  <c r="O83" i="7"/>
  <c r="P83" i="7"/>
  <c r="Q83" i="7"/>
  <c r="R83" i="7"/>
  <c r="S83" i="7"/>
  <c r="T83" i="7"/>
  <c r="U83" i="7"/>
  <c r="V83" i="7"/>
  <c r="W83" i="7"/>
  <c r="X83" i="7"/>
  <c r="Y83" i="7"/>
  <c r="Z83" i="7"/>
  <c r="AA83" i="7"/>
  <c r="AB83" i="7"/>
  <c r="AC83" i="7"/>
  <c r="AD83" i="7"/>
  <c r="AE83" i="7"/>
  <c r="AF83" i="7"/>
  <c r="AG83" i="7"/>
  <c r="AH83" i="7"/>
  <c r="AI83" i="7"/>
  <c r="F84" i="7"/>
  <c r="G84" i="7"/>
  <c r="H84" i="7"/>
  <c r="I84" i="7"/>
  <c r="J84" i="7"/>
  <c r="K84" i="7"/>
  <c r="L84" i="7"/>
  <c r="M84" i="7"/>
  <c r="N84" i="7"/>
  <c r="O84" i="7"/>
  <c r="P84" i="7"/>
  <c r="Q84" i="7"/>
  <c r="R84" i="7"/>
  <c r="S84" i="7"/>
  <c r="T84" i="7"/>
  <c r="U84" i="7"/>
  <c r="V84" i="7"/>
  <c r="W84" i="7"/>
  <c r="X84" i="7"/>
  <c r="Y84" i="7"/>
  <c r="Z84" i="7"/>
  <c r="AA84" i="7"/>
  <c r="AB84" i="7"/>
  <c r="AC84" i="7"/>
  <c r="AD84" i="7"/>
  <c r="AE84" i="7"/>
  <c r="AF84" i="7"/>
  <c r="AG84" i="7"/>
  <c r="AH84" i="7"/>
  <c r="AI84" i="7"/>
  <c r="F85" i="7"/>
  <c r="G85" i="7"/>
  <c r="H85" i="7"/>
  <c r="I85" i="7"/>
  <c r="J85" i="7"/>
  <c r="K85" i="7"/>
  <c r="L85" i="7"/>
  <c r="M85" i="7"/>
  <c r="N85" i="7"/>
  <c r="O85" i="7"/>
  <c r="P85" i="7"/>
  <c r="Q85" i="7"/>
  <c r="R85" i="7"/>
  <c r="S85" i="7"/>
  <c r="T85" i="7"/>
  <c r="U85" i="7"/>
  <c r="V85" i="7"/>
  <c r="W85" i="7"/>
  <c r="X85" i="7"/>
  <c r="Y85" i="7"/>
  <c r="Z85" i="7"/>
  <c r="AA85" i="7"/>
  <c r="AB85" i="7"/>
  <c r="AC85" i="7"/>
  <c r="AD85" i="7"/>
  <c r="AE85" i="7"/>
  <c r="AF85" i="7"/>
  <c r="AG85" i="7"/>
  <c r="AH85" i="7"/>
  <c r="AI85" i="7"/>
  <c r="F86" i="7"/>
  <c r="G86" i="7"/>
  <c r="H86" i="7"/>
  <c r="I86" i="7"/>
  <c r="J86" i="7"/>
  <c r="K86" i="7"/>
  <c r="L86" i="7"/>
  <c r="M86" i="7"/>
  <c r="N86" i="7"/>
  <c r="O86" i="7"/>
  <c r="P86" i="7"/>
  <c r="Q86" i="7"/>
  <c r="R86" i="7"/>
  <c r="S86" i="7"/>
  <c r="T86" i="7"/>
  <c r="U86" i="7"/>
  <c r="V86" i="7"/>
  <c r="W86" i="7"/>
  <c r="X86" i="7"/>
  <c r="Y86" i="7"/>
  <c r="Z86" i="7"/>
  <c r="AA86" i="7"/>
  <c r="AB86" i="7"/>
  <c r="AC86" i="7"/>
  <c r="AD86" i="7"/>
  <c r="AE86" i="7"/>
  <c r="AF86" i="7"/>
  <c r="AG86" i="7"/>
  <c r="AH86" i="7"/>
  <c r="AI86" i="7"/>
  <c r="F87" i="7"/>
  <c r="G87" i="7"/>
  <c r="H87" i="7"/>
  <c r="I87" i="7"/>
  <c r="J87" i="7"/>
  <c r="K87" i="7"/>
  <c r="L87" i="7"/>
  <c r="M87" i="7"/>
  <c r="N87" i="7"/>
  <c r="O87" i="7"/>
  <c r="P87" i="7"/>
  <c r="Q87" i="7"/>
  <c r="R87" i="7"/>
  <c r="S87" i="7"/>
  <c r="T87" i="7"/>
  <c r="U87" i="7"/>
  <c r="V87" i="7"/>
  <c r="W87" i="7"/>
  <c r="X87" i="7"/>
  <c r="Y87" i="7"/>
  <c r="Z87" i="7"/>
  <c r="AA87" i="7"/>
  <c r="AB87" i="7"/>
  <c r="AC87" i="7"/>
  <c r="AD87" i="7"/>
  <c r="AE87" i="7"/>
  <c r="AF87" i="7"/>
  <c r="AG87" i="7"/>
  <c r="AH87" i="7"/>
  <c r="AI87" i="7"/>
  <c r="F88" i="7"/>
  <c r="G88" i="7"/>
  <c r="H88" i="7"/>
  <c r="I88" i="7"/>
  <c r="J88" i="7"/>
  <c r="K88" i="7"/>
  <c r="L88" i="7"/>
  <c r="M88" i="7"/>
  <c r="N88" i="7"/>
  <c r="O88" i="7"/>
  <c r="P88" i="7"/>
  <c r="Q88" i="7"/>
  <c r="R88" i="7"/>
  <c r="S88" i="7"/>
  <c r="T88" i="7"/>
  <c r="U88" i="7"/>
  <c r="V88" i="7"/>
  <c r="W88" i="7"/>
  <c r="X88" i="7"/>
  <c r="Y88" i="7"/>
  <c r="Z88" i="7"/>
  <c r="AA88" i="7"/>
  <c r="AB88" i="7"/>
  <c r="AC88" i="7"/>
  <c r="AD88" i="7"/>
  <c r="AE88" i="7"/>
  <c r="AF88" i="7"/>
  <c r="AG88" i="7"/>
  <c r="AH88" i="7"/>
  <c r="AI88" i="7"/>
  <c r="F89" i="7"/>
  <c r="G89" i="7"/>
  <c r="H89" i="7"/>
  <c r="I89" i="7"/>
  <c r="J89" i="7"/>
  <c r="K89" i="7"/>
  <c r="L89" i="7"/>
  <c r="M89" i="7"/>
  <c r="N89" i="7"/>
  <c r="O89" i="7"/>
  <c r="P89" i="7"/>
  <c r="Q89" i="7"/>
  <c r="R89" i="7"/>
  <c r="S89" i="7"/>
  <c r="T89" i="7"/>
  <c r="U89" i="7"/>
  <c r="V89" i="7"/>
  <c r="W89" i="7"/>
  <c r="X89" i="7"/>
  <c r="Y89" i="7"/>
  <c r="Z89" i="7"/>
  <c r="AA89" i="7"/>
  <c r="AB89" i="7"/>
  <c r="AC89" i="7"/>
  <c r="AD89" i="7"/>
  <c r="AE89" i="7"/>
  <c r="AF89" i="7"/>
  <c r="AG89" i="7"/>
  <c r="AH89" i="7"/>
  <c r="AI89" i="7"/>
  <c r="F90" i="7"/>
  <c r="G90" i="7"/>
  <c r="H90" i="7"/>
  <c r="I90" i="7"/>
  <c r="J90" i="7"/>
  <c r="K90" i="7"/>
  <c r="L90" i="7"/>
  <c r="M90" i="7"/>
  <c r="N90" i="7"/>
  <c r="O90" i="7"/>
  <c r="P90" i="7"/>
  <c r="Q90" i="7"/>
  <c r="R90" i="7"/>
  <c r="S90" i="7"/>
  <c r="T90" i="7"/>
  <c r="U90" i="7"/>
  <c r="V90" i="7"/>
  <c r="W90" i="7"/>
  <c r="X90" i="7"/>
  <c r="Y90" i="7"/>
  <c r="Z90" i="7"/>
  <c r="AA90" i="7"/>
  <c r="AB90" i="7"/>
  <c r="AC90" i="7"/>
  <c r="AD90" i="7"/>
  <c r="AE90" i="7"/>
  <c r="AF90" i="7"/>
  <c r="AG90" i="7"/>
  <c r="AH90" i="7"/>
  <c r="AI90" i="7"/>
  <c r="F91" i="7"/>
  <c r="G91" i="7"/>
  <c r="H91" i="7"/>
  <c r="I91" i="7"/>
  <c r="J91" i="7"/>
  <c r="K91" i="7"/>
  <c r="L91" i="7"/>
  <c r="M91" i="7"/>
  <c r="N91" i="7"/>
  <c r="O91" i="7"/>
  <c r="P91" i="7"/>
  <c r="Q91" i="7"/>
  <c r="R91" i="7"/>
  <c r="S91" i="7"/>
  <c r="T91" i="7"/>
  <c r="U91" i="7"/>
  <c r="V91" i="7"/>
  <c r="W91" i="7"/>
  <c r="X91" i="7"/>
  <c r="Y91" i="7"/>
  <c r="Z91" i="7"/>
  <c r="AA91" i="7"/>
  <c r="AB91" i="7"/>
  <c r="AC91" i="7"/>
  <c r="AD91" i="7"/>
  <c r="AE91" i="7"/>
  <c r="AF91" i="7"/>
  <c r="AG91" i="7"/>
  <c r="AH91" i="7"/>
  <c r="AI91" i="7"/>
  <c r="F92" i="7"/>
  <c r="G92" i="7"/>
  <c r="H92" i="7"/>
  <c r="I92" i="7"/>
  <c r="J92" i="7"/>
  <c r="K92" i="7"/>
  <c r="L92" i="7"/>
  <c r="M92" i="7"/>
  <c r="N92" i="7"/>
  <c r="O92" i="7"/>
  <c r="P92" i="7"/>
  <c r="Q92" i="7"/>
  <c r="R92" i="7"/>
  <c r="S92" i="7"/>
  <c r="T92" i="7"/>
  <c r="U92" i="7"/>
  <c r="V92" i="7"/>
  <c r="W92" i="7"/>
  <c r="X92" i="7"/>
  <c r="Y92" i="7"/>
  <c r="Z92" i="7"/>
  <c r="AA92" i="7"/>
  <c r="AB92" i="7"/>
  <c r="AC92" i="7"/>
  <c r="AD92" i="7"/>
  <c r="AE92" i="7"/>
  <c r="AF92" i="7"/>
  <c r="AG92" i="7"/>
  <c r="AH92" i="7"/>
  <c r="AI92" i="7"/>
  <c r="F93" i="7"/>
  <c r="G93" i="7"/>
  <c r="H93" i="7"/>
  <c r="I93" i="7"/>
  <c r="J93" i="7"/>
  <c r="K93" i="7"/>
  <c r="L93" i="7"/>
  <c r="M93" i="7"/>
  <c r="N93" i="7"/>
  <c r="O93" i="7"/>
  <c r="P93" i="7"/>
  <c r="Q93" i="7"/>
  <c r="R93" i="7"/>
  <c r="S93" i="7"/>
  <c r="T93" i="7"/>
  <c r="U93" i="7"/>
  <c r="V93" i="7"/>
  <c r="W93" i="7"/>
  <c r="X93" i="7"/>
  <c r="Y93" i="7"/>
  <c r="Z93" i="7"/>
  <c r="AA93" i="7"/>
  <c r="AB93" i="7"/>
  <c r="AC93" i="7"/>
  <c r="AD93" i="7"/>
  <c r="AE93" i="7"/>
  <c r="AF93" i="7"/>
  <c r="AG93" i="7"/>
  <c r="AH93" i="7"/>
  <c r="AI93" i="7"/>
  <c r="F94" i="7"/>
  <c r="G94" i="7"/>
  <c r="H94" i="7"/>
  <c r="I94" i="7"/>
  <c r="J94" i="7"/>
  <c r="K94" i="7"/>
  <c r="L94" i="7"/>
  <c r="M94" i="7"/>
  <c r="N94" i="7"/>
  <c r="O94" i="7"/>
  <c r="P94" i="7"/>
  <c r="Q94" i="7"/>
  <c r="R94" i="7"/>
  <c r="S94" i="7"/>
  <c r="T94" i="7"/>
  <c r="U94" i="7"/>
  <c r="V94" i="7"/>
  <c r="W94" i="7"/>
  <c r="X94" i="7"/>
  <c r="Y94" i="7"/>
  <c r="Z94" i="7"/>
  <c r="AA94" i="7"/>
  <c r="AB94" i="7"/>
  <c r="AC94" i="7"/>
  <c r="AD94" i="7"/>
  <c r="AE94" i="7"/>
  <c r="AF94" i="7"/>
  <c r="AG94" i="7"/>
  <c r="AH94" i="7"/>
  <c r="AI94" i="7"/>
  <c r="F95" i="7"/>
  <c r="G95" i="7"/>
  <c r="H95" i="7"/>
  <c r="I95" i="7"/>
  <c r="J95" i="7"/>
  <c r="K95" i="7"/>
  <c r="L95" i="7"/>
  <c r="M95" i="7"/>
  <c r="N95" i="7"/>
  <c r="O95" i="7"/>
  <c r="P95" i="7"/>
  <c r="Q95" i="7"/>
  <c r="R95" i="7"/>
  <c r="S95" i="7"/>
  <c r="T95" i="7"/>
  <c r="U95" i="7"/>
  <c r="V95" i="7"/>
  <c r="W95" i="7"/>
  <c r="X95" i="7"/>
  <c r="Y95" i="7"/>
  <c r="Z95" i="7"/>
  <c r="AA95" i="7"/>
  <c r="AB95" i="7"/>
  <c r="AC95" i="7"/>
  <c r="AD95" i="7"/>
  <c r="AE95" i="7"/>
  <c r="AF95" i="7"/>
  <c r="AG95" i="7"/>
  <c r="AH95" i="7"/>
  <c r="AI95" i="7"/>
  <c r="F96" i="7"/>
  <c r="G96" i="7"/>
  <c r="H96" i="7"/>
  <c r="I96" i="7"/>
  <c r="J96" i="7"/>
  <c r="K96" i="7"/>
  <c r="L96" i="7"/>
  <c r="M96" i="7"/>
  <c r="N96" i="7"/>
  <c r="O96" i="7"/>
  <c r="P96" i="7"/>
  <c r="Q96" i="7"/>
  <c r="R96" i="7"/>
  <c r="S96" i="7"/>
  <c r="T96" i="7"/>
  <c r="U96" i="7"/>
  <c r="V96" i="7"/>
  <c r="W96" i="7"/>
  <c r="X96" i="7"/>
  <c r="Y96" i="7"/>
  <c r="Z96" i="7"/>
  <c r="AA96" i="7"/>
  <c r="AB96" i="7"/>
  <c r="AC96" i="7"/>
  <c r="AD96" i="7"/>
  <c r="AE96" i="7"/>
  <c r="AF96" i="7"/>
  <c r="AG96" i="7"/>
  <c r="AH96" i="7"/>
  <c r="AI96" i="7"/>
  <c r="F97" i="7"/>
  <c r="G97" i="7"/>
  <c r="H97" i="7"/>
  <c r="I97" i="7"/>
  <c r="J97" i="7"/>
  <c r="K97" i="7"/>
  <c r="L97" i="7"/>
  <c r="M97" i="7"/>
  <c r="N97" i="7"/>
  <c r="O97" i="7"/>
  <c r="P97" i="7"/>
  <c r="Q97" i="7"/>
  <c r="R97" i="7"/>
  <c r="S97" i="7"/>
  <c r="T97" i="7"/>
  <c r="U97" i="7"/>
  <c r="V97" i="7"/>
  <c r="W97" i="7"/>
  <c r="X97" i="7"/>
  <c r="Y97" i="7"/>
  <c r="Z97" i="7"/>
  <c r="AA97" i="7"/>
  <c r="AB97" i="7"/>
  <c r="AC97" i="7"/>
  <c r="AD97" i="7"/>
  <c r="AE97" i="7"/>
  <c r="AF97" i="7"/>
  <c r="AG97" i="7"/>
  <c r="AH97" i="7"/>
  <c r="AI97" i="7"/>
  <c r="E79" i="7"/>
  <c r="E80" i="7"/>
  <c r="E81" i="7"/>
  <c r="E82" i="7"/>
  <c r="E83" i="7"/>
  <c r="E84" i="7"/>
  <c r="E85" i="7"/>
  <c r="E86" i="7"/>
  <c r="E87" i="7"/>
  <c r="E88" i="7"/>
  <c r="E89" i="7"/>
  <c r="E90" i="7"/>
  <c r="E91" i="7"/>
  <c r="E92" i="7"/>
  <c r="E93" i="7"/>
  <c r="E94" i="7"/>
  <c r="E95" i="7"/>
  <c r="E96" i="7"/>
  <c r="F108" i="6"/>
  <c r="G108" i="6"/>
  <c r="H108" i="6"/>
  <c r="I108" i="6"/>
  <c r="J108" i="6"/>
  <c r="K108" i="6"/>
  <c r="L108" i="6"/>
  <c r="M108" i="6"/>
  <c r="N108" i="6"/>
  <c r="O108" i="6"/>
  <c r="P108" i="6"/>
  <c r="Q108" i="6"/>
  <c r="R108" i="6"/>
  <c r="S108" i="6"/>
  <c r="T108" i="6"/>
  <c r="U108" i="6"/>
  <c r="V108" i="6"/>
  <c r="W108" i="6"/>
  <c r="X108" i="6"/>
  <c r="Y108" i="6"/>
  <c r="Z108" i="6"/>
  <c r="AA108" i="6"/>
  <c r="AB108" i="6"/>
  <c r="AC108" i="6"/>
  <c r="AD108" i="6"/>
  <c r="AE108" i="6"/>
  <c r="AF108" i="6"/>
  <c r="AG108" i="6"/>
  <c r="AH108" i="6"/>
  <c r="AI108" i="6"/>
  <c r="F109" i="6"/>
  <c r="G109" i="6"/>
  <c r="H109" i="6"/>
  <c r="I109" i="6"/>
  <c r="J109" i="6"/>
  <c r="K109" i="6"/>
  <c r="L109" i="6"/>
  <c r="M109" i="6"/>
  <c r="N109" i="6"/>
  <c r="O109" i="6"/>
  <c r="P109" i="6"/>
  <c r="Q109" i="6"/>
  <c r="R109" i="6"/>
  <c r="S109" i="6"/>
  <c r="T109" i="6"/>
  <c r="U109" i="6"/>
  <c r="V109" i="6"/>
  <c r="W109" i="6"/>
  <c r="X109" i="6"/>
  <c r="Y109" i="6"/>
  <c r="Z109" i="6"/>
  <c r="AA109" i="6"/>
  <c r="AB109" i="6"/>
  <c r="AC109" i="6"/>
  <c r="AD109" i="6"/>
  <c r="AE109" i="6"/>
  <c r="AF109" i="6"/>
  <c r="AG109" i="6"/>
  <c r="AH109" i="6"/>
  <c r="AI109" i="6"/>
  <c r="F110" i="6"/>
  <c r="G110" i="6"/>
  <c r="H110" i="6"/>
  <c r="I110" i="6"/>
  <c r="J110" i="6"/>
  <c r="K110" i="6"/>
  <c r="L110" i="6"/>
  <c r="M110" i="6"/>
  <c r="N110" i="6"/>
  <c r="O110" i="6"/>
  <c r="P110" i="6"/>
  <c r="Q110" i="6"/>
  <c r="R110" i="6"/>
  <c r="S110" i="6"/>
  <c r="T110" i="6"/>
  <c r="U110" i="6"/>
  <c r="V110" i="6"/>
  <c r="W110" i="6"/>
  <c r="X110" i="6"/>
  <c r="Y110" i="6"/>
  <c r="Z110" i="6"/>
  <c r="AA110" i="6"/>
  <c r="AB110" i="6"/>
  <c r="AC110" i="6"/>
  <c r="AD110" i="6"/>
  <c r="AE110" i="6"/>
  <c r="AF110" i="6"/>
  <c r="AG110" i="6"/>
  <c r="AH110" i="6"/>
  <c r="AI110" i="6"/>
  <c r="F111" i="6"/>
  <c r="G111" i="6"/>
  <c r="H111" i="6"/>
  <c r="I111" i="6"/>
  <c r="J111" i="6"/>
  <c r="K111" i="6"/>
  <c r="L111" i="6"/>
  <c r="M111" i="6"/>
  <c r="N111" i="6"/>
  <c r="O111" i="6"/>
  <c r="P111" i="6"/>
  <c r="Q111" i="6"/>
  <c r="R111" i="6"/>
  <c r="S111" i="6"/>
  <c r="T111" i="6"/>
  <c r="U111" i="6"/>
  <c r="V111" i="6"/>
  <c r="W111" i="6"/>
  <c r="X111" i="6"/>
  <c r="Y111" i="6"/>
  <c r="Z111" i="6"/>
  <c r="AA111" i="6"/>
  <c r="AB111" i="6"/>
  <c r="AC111" i="6"/>
  <c r="AD111" i="6"/>
  <c r="AE111" i="6"/>
  <c r="AF111" i="6"/>
  <c r="AG111" i="6"/>
  <c r="AH111" i="6"/>
  <c r="AI111" i="6"/>
  <c r="F112" i="6"/>
  <c r="G112" i="6"/>
  <c r="H112" i="6"/>
  <c r="I112" i="6"/>
  <c r="J112" i="6"/>
  <c r="K112" i="6"/>
  <c r="L112" i="6"/>
  <c r="M112" i="6"/>
  <c r="N112" i="6"/>
  <c r="O112" i="6"/>
  <c r="P112" i="6"/>
  <c r="Q112" i="6"/>
  <c r="R112" i="6"/>
  <c r="S112" i="6"/>
  <c r="T112" i="6"/>
  <c r="U112" i="6"/>
  <c r="V112" i="6"/>
  <c r="W112" i="6"/>
  <c r="X112" i="6"/>
  <c r="Y112" i="6"/>
  <c r="Z112" i="6"/>
  <c r="AA112" i="6"/>
  <c r="AB112" i="6"/>
  <c r="AC112" i="6"/>
  <c r="AD112" i="6"/>
  <c r="AE112" i="6"/>
  <c r="AF112" i="6"/>
  <c r="AG112" i="6"/>
  <c r="AH112" i="6"/>
  <c r="AI112" i="6"/>
  <c r="F113" i="6"/>
  <c r="G113" i="6"/>
  <c r="H113" i="6"/>
  <c r="I113" i="6"/>
  <c r="J113" i="6"/>
  <c r="K113" i="6"/>
  <c r="L113" i="6"/>
  <c r="M113" i="6"/>
  <c r="N113" i="6"/>
  <c r="O113" i="6"/>
  <c r="P113" i="6"/>
  <c r="Q113" i="6"/>
  <c r="R113" i="6"/>
  <c r="S113" i="6"/>
  <c r="T113" i="6"/>
  <c r="U113" i="6"/>
  <c r="V113" i="6"/>
  <c r="W113" i="6"/>
  <c r="X113" i="6"/>
  <c r="Y113" i="6"/>
  <c r="Z113" i="6"/>
  <c r="AA113" i="6"/>
  <c r="AB113" i="6"/>
  <c r="AC113" i="6"/>
  <c r="AD113" i="6"/>
  <c r="AE113" i="6"/>
  <c r="AF113" i="6"/>
  <c r="AG113" i="6"/>
  <c r="AH113" i="6"/>
  <c r="AI113" i="6"/>
  <c r="F114" i="6"/>
  <c r="G114" i="6"/>
  <c r="H114" i="6"/>
  <c r="I114" i="6"/>
  <c r="J114" i="6"/>
  <c r="K114" i="6"/>
  <c r="L114" i="6"/>
  <c r="M114" i="6"/>
  <c r="N114" i="6"/>
  <c r="O114" i="6"/>
  <c r="P114" i="6"/>
  <c r="Q114" i="6"/>
  <c r="R114" i="6"/>
  <c r="S114" i="6"/>
  <c r="T114" i="6"/>
  <c r="U114" i="6"/>
  <c r="V114" i="6"/>
  <c r="W114" i="6"/>
  <c r="X114" i="6"/>
  <c r="Y114" i="6"/>
  <c r="Z114" i="6"/>
  <c r="AA114" i="6"/>
  <c r="AB114" i="6"/>
  <c r="AC114" i="6"/>
  <c r="AD114" i="6"/>
  <c r="AE114" i="6"/>
  <c r="AF114" i="6"/>
  <c r="AG114" i="6"/>
  <c r="AH114" i="6"/>
  <c r="AI114" i="6"/>
  <c r="F115" i="6"/>
  <c r="G115" i="6"/>
  <c r="H115" i="6"/>
  <c r="I115" i="6"/>
  <c r="J115" i="6"/>
  <c r="K115" i="6"/>
  <c r="L115" i="6"/>
  <c r="M115" i="6"/>
  <c r="N115" i="6"/>
  <c r="O115" i="6"/>
  <c r="P115" i="6"/>
  <c r="Q115" i="6"/>
  <c r="R115" i="6"/>
  <c r="S115" i="6"/>
  <c r="T115" i="6"/>
  <c r="U115" i="6"/>
  <c r="V115" i="6"/>
  <c r="W115" i="6"/>
  <c r="X115" i="6"/>
  <c r="Y115" i="6"/>
  <c r="Z115" i="6"/>
  <c r="AA115" i="6"/>
  <c r="AB115" i="6"/>
  <c r="AC115" i="6"/>
  <c r="AD115" i="6"/>
  <c r="AE115" i="6"/>
  <c r="AF115" i="6"/>
  <c r="AG115" i="6"/>
  <c r="AH115" i="6"/>
  <c r="AI115" i="6"/>
  <c r="F116" i="6"/>
  <c r="G116" i="6"/>
  <c r="H116" i="6"/>
  <c r="I116" i="6"/>
  <c r="J116" i="6"/>
  <c r="K116" i="6"/>
  <c r="L116" i="6"/>
  <c r="M116" i="6"/>
  <c r="N116" i="6"/>
  <c r="O116" i="6"/>
  <c r="P116" i="6"/>
  <c r="Q116" i="6"/>
  <c r="R116" i="6"/>
  <c r="S116" i="6"/>
  <c r="T116" i="6"/>
  <c r="U116" i="6"/>
  <c r="V116" i="6"/>
  <c r="W116" i="6"/>
  <c r="X116" i="6"/>
  <c r="Y116" i="6"/>
  <c r="Z116" i="6"/>
  <c r="AA116" i="6"/>
  <c r="AB116" i="6"/>
  <c r="AC116" i="6"/>
  <c r="AD116" i="6"/>
  <c r="AE116" i="6"/>
  <c r="AF116" i="6"/>
  <c r="AG116" i="6"/>
  <c r="AH116" i="6"/>
  <c r="AI116" i="6"/>
  <c r="F117" i="6"/>
  <c r="G117" i="6"/>
  <c r="H117" i="6"/>
  <c r="I117" i="6"/>
  <c r="J117" i="6"/>
  <c r="K117" i="6"/>
  <c r="L117" i="6"/>
  <c r="M117" i="6"/>
  <c r="N117" i="6"/>
  <c r="O117" i="6"/>
  <c r="P117" i="6"/>
  <c r="Q117" i="6"/>
  <c r="R117" i="6"/>
  <c r="S117" i="6"/>
  <c r="T117" i="6"/>
  <c r="U117" i="6"/>
  <c r="V117" i="6"/>
  <c r="W117" i="6"/>
  <c r="X117" i="6"/>
  <c r="Y117" i="6"/>
  <c r="Z117" i="6"/>
  <c r="AA117" i="6"/>
  <c r="AB117" i="6"/>
  <c r="AC117" i="6"/>
  <c r="AD117" i="6"/>
  <c r="AE117" i="6"/>
  <c r="AF117" i="6"/>
  <c r="AG117" i="6"/>
  <c r="AH117" i="6"/>
  <c r="AI117" i="6"/>
  <c r="F118" i="6"/>
  <c r="G118" i="6"/>
  <c r="H118" i="6"/>
  <c r="I118" i="6"/>
  <c r="J118" i="6"/>
  <c r="K118" i="6"/>
  <c r="L118" i="6"/>
  <c r="M118" i="6"/>
  <c r="N118" i="6"/>
  <c r="O118" i="6"/>
  <c r="P118" i="6"/>
  <c r="Q118" i="6"/>
  <c r="R118" i="6"/>
  <c r="S118" i="6"/>
  <c r="T118" i="6"/>
  <c r="U118" i="6"/>
  <c r="V118" i="6"/>
  <c r="W118" i="6"/>
  <c r="X118" i="6"/>
  <c r="Y118" i="6"/>
  <c r="Z118" i="6"/>
  <c r="AA118" i="6"/>
  <c r="AB118" i="6"/>
  <c r="AC118" i="6"/>
  <c r="AD118" i="6"/>
  <c r="AE118" i="6"/>
  <c r="AF118" i="6"/>
  <c r="AG118" i="6"/>
  <c r="AH118" i="6"/>
  <c r="AI118" i="6"/>
  <c r="F119" i="6"/>
  <c r="G119" i="6"/>
  <c r="H119" i="6"/>
  <c r="I119" i="6"/>
  <c r="J119" i="6"/>
  <c r="K119" i="6"/>
  <c r="L119" i="6"/>
  <c r="M119" i="6"/>
  <c r="N119" i="6"/>
  <c r="O119" i="6"/>
  <c r="P119" i="6"/>
  <c r="Q119" i="6"/>
  <c r="R119" i="6"/>
  <c r="S119" i="6"/>
  <c r="T119" i="6"/>
  <c r="U119" i="6"/>
  <c r="V119" i="6"/>
  <c r="W119" i="6"/>
  <c r="X119" i="6"/>
  <c r="Y119" i="6"/>
  <c r="Z119" i="6"/>
  <c r="AA119" i="6"/>
  <c r="AB119" i="6"/>
  <c r="AC119" i="6"/>
  <c r="AD119" i="6"/>
  <c r="AE119" i="6"/>
  <c r="AF119" i="6"/>
  <c r="AG119" i="6"/>
  <c r="AH119" i="6"/>
  <c r="AI119" i="6"/>
  <c r="F120" i="6"/>
  <c r="G120" i="6"/>
  <c r="H120" i="6"/>
  <c r="I120" i="6"/>
  <c r="J120" i="6"/>
  <c r="K120" i="6"/>
  <c r="L120" i="6"/>
  <c r="M120" i="6"/>
  <c r="N120" i="6"/>
  <c r="O120" i="6"/>
  <c r="P120" i="6"/>
  <c r="Q120" i="6"/>
  <c r="R120" i="6"/>
  <c r="S120" i="6"/>
  <c r="T120" i="6"/>
  <c r="U120" i="6"/>
  <c r="V120" i="6"/>
  <c r="W120" i="6"/>
  <c r="X120" i="6"/>
  <c r="Y120" i="6"/>
  <c r="Z120" i="6"/>
  <c r="AA120" i="6"/>
  <c r="AB120" i="6"/>
  <c r="AC120" i="6"/>
  <c r="AD120" i="6"/>
  <c r="AE120" i="6"/>
  <c r="AF120" i="6"/>
  <c r="AG120" i="6"/>
  <c r="AH120" i="6"/>
  <c r="AI120" i="6"/>
  <c r="F121" i="6"/>
  <c r="G121" i="6"/>
  <c r="H121" i="6"/>
  <c r="I121" i="6"/>
  <c r="J121" i="6"/>
  <c r="K121" i="6"/>
  <c r="L121" i="6"/>
  <c r="M121" i="6"/>
  <c r="N121" i="6"/>
  <c r="O121" i="6"/>
  <c r="P121" i="6"/>
  <c r="Q121" i="6"/>
  <c r="R121" i="6"/>
  <c r="S121" i="6"/>
  <c r="T121" i="6"/>
  <c r="U121" i="6"/>
  <c r="V121" i="6"/>
  <c r="W121" i="6"/>
  <c r="X121" i="6"/>
  <c r="Y121" i="6"/>
  <c r="Z121" i="6"/>
  <c r="AA121" i="6"/>
  <c r="AB121" i="6"/>
  <c r="AC121" i="6"/>
  <c r="AD121" i="6"/>
  <c r="AE121" i="6"/>
  <c r="AF121" i="6"/>
  <c r="AG121" i="6"/>
  <c r="AH121" i="6"/>
  <c r="AI121" i="6"/>
  <c r="F122" i="6"/>
  <c r="G122" i="6"/>
  <c r="H122" i="6"/>
  <c r="I122" i="6"/>
  <c r="J122" i="6"/>
  <c r="K122" i="6"/>
  <c r="L122" i="6"/>
  <c r="M122" i="6"/>
  <c r="N122" i="6"/>
  <c r="O122" i="6"/>
  <c r="P122" i="6"/>
  <c r="Q122" i="6"/>
  <c r="R122" i="6"/>
  <c r="S122" i="6"/>
  <c r="T122" i="6"/>
  <c r="U122" i="6"/>
  <c r="V122" i="6"/>
  <c r="W122" i="6"/>
  <c r="X122" i="6"/>
  <c r="Y122" i="6"/>
  <c r="Z122" i="6"/>
  <c r="AA122" i="6"/>
  <c r="AB122" i="6"/>
  <c r="AC122" i="6"/>
  <c r="AD122" i="6"/>
  <c r="AE122" i="6"/>
  <c r="AF122" i="6"/>
  <c r="AG122" i="6"/>
  <c r="AH122" i="6"/>
  <c r="AI122" i="6"/>
  <c r="F123" i="6"/>
  <c r="G123" i="6"/>
  <c r="H123" i="6"/>
  <c r="I123" i="6"/>
  <c r="J123" i="6"/>
  <c r="K123" i="6"/>
  <c r="L123" i="6"/>
  <c r="M123" i="6"/>
  <c r="N123" i="6"/>
  <c r="O123" i="6"/>
  <c r="P123" i="6"/>
  <c r="Q123" i="6"/>
  <c r="R123" i="6"/>
  <c r="S123" i="6"/>
  <c r="T123" i="6"/>
  <c r="U123" i="6"/>
  <c r="V123" i="6"/>
  <c r="W123" i="6"/>
  <c r="X123" i="6"/>
  <c r="Y123" i="6"/>
  <c r="Z123" i="6"/>
  <c r="AA123" i="6"/>
  <c r="AB123" i="6"/>
  <c r="AC123" i="6"/>
  <c r="AD123" i="6"/>
  <c r="AE123" i="6"/>
  <c r="AF123" i="6"/>
  <c r="AG123" i="6"/>
  <c r="AH123" i="6"/>
  <c r="AI123" i="6"/>
  <c r="F124" i="6"/>
  <c r="G124" i="6"/>
  <c r="H124" i="6"/>
  <c r="I124" i="6"/>
  <c r="J124" i="6"/>
  <c r="K124" i="6"/>
  <c r="L124" i="6"/>
  <c r="M124" i="6"/>
  <c r="N124" i="6"/>
  <c r="O124" i="6"/>
  <c r="P124" i="6"/>
  <c r="Q124" i="6"/>
  <c r="R124" i="6"/>
  <c r="S124" i="6"/>
  <c r="T124" i="6"/>
  <c r="U124" i="6"/>
  <c r="V124" i="6"/>
  <c r="W124" i="6"/>
  <c r="X124" i="6"/>
  <c r="Y124" i="6"/>
  <c r="Z124" i="6"/>
  <c r="AA124" i="6"/>
  <c r="AB124" i="6"/>
  <c r="AC124" i="6"/>
  <c r="AD124" i="6"/>
  <c r="AE124" i="6"/>
  <c r="AF124" i="6"/>
  <c r="AG124" i="6"/>
  <c r="AH124" i="6"/>
  <c r="AI124" i="6"/>
  <c r="F125" i="6"/>
  <c r="G125" i="6"/>
  <c r="H125" i="6"/>
  <c r="I125" i="6"/>
  <c r="J125" i="6"/>
  <c r="K125" i="6"/>
  <c r="L125" i="6"/>
  <c r="M125" i="6"/>
  <c r="N125" i="6"/>
  <c r="O125" i="6"/>
  <c r="P125" i="6"/>
  <c r="Q125" i="6"/>
  <c r="R125" i="6"/>
  <c r="S125" i="6"/>
  <c r="T125" i="6"/>
  <c r="U125" i="6"/>
  <c r="V125" i="6"/>
  <c r="W125" i="6"/>
  <c r="X125" i="6"/>
  <c r="Y125" i="6"/>
  <c r="Z125" i="6"/>
  <c r="AA125" i="6"/>
  <c r="AB125" i="6"/>
  <c r="AC125" i="6"/>
  <c r="AD125" i="6"/>
  <c r="AE125" i="6"/>
  <c r="AF125" i="6"/>
  <c r="AG125" i="6"/>
  <c r="AH125" i="6"/>
  <c r="AI125" i="6"/>
  <c r="F126" i="6"/>
  <c r="G126" i="6"/>
  <c r="H126" i="6"/>
  <c r="I126" i="6"/>
  <c r="J126" i="6"/>
  <c r="K126" i="6"/>
  <c r="L126" i="6"/>
  <c r="M126" i="6"/>
  <c r="N126" i="6"/>
  <c r="O126" i="6"/>
  <c r="P126" i="6"/>
  <c r="Q126" i="6"/>
  <c r="R126" i="6"/>
  <c r="S126" i="6"/>
  <c r="T126" i="6"/>
  <c r="U126" i="6"/>
  <c r="V126" i="6"/>
  <c r="W126" i="6"/>
  <c r="X126" i="6"/>
  <c r="Y126" i="6"/>
  <c r="Z126" i="6"/>
  <c r="AA126" i="6"/>
  <c r="AB126" i="6"/>
  <c r="AC126" i="6"/>
  <c r="AD126" i="6"/>
  <c r="AE126" i="6"/>
  <c r="AF126" i="6"/>
  <c r="AG126" i="6"/>
  <c r="AH126" i="6"/>
  <c r="AI126" i="6"/>
  <c r="F127" i="6"/>
  <c r="G127" i="6"/>
  <c r="H127" i="6"/>
  <c r="I127" i="6"/>
  <c r="J127" i="6"/>
  <c r="K127" i="6"/>
  <c r="L127" i="6"/>
  <c r="M127" i="6"/>
  <c r="N127" i="6"/>
  <c r="O127" i="6"/>
  <c r="P127" i="6"/>
  <c r="Q127" i="6"/>
  <c r="R127" i="6"/>
  <c r="S127" i="6"/>
  <c r="T127" i="6"/>
  <c r="U127" i="6"/>
  <c r="V127" i="6"/>
  <c r="W127" i="6"/>
  <c r="X127" i="6"/>
  <c r="Y127" i="6"/>
  <c r="Z127" i="6"/>
  <c r="AA127" i="6"/>
  <c r="AB127" i="6"/>
  <c r="AC127" i="6"/>
  <c r="AD127" i="6"/>
  <c r="AE127" i="6"/>
  <c r="AF127" i="6"/>
  <c r="AG127" i="6"/>
  <c r="AH127" i="6"/>
  <c r="AI127" i="6"/>
  <c r="F128" i="6"/>
  <c r="G128" i="6"/>
  <c r="H128" i="6"/>
  <c r="I128" i="6"/>
  <c r="J128" i="6"/>
  <c r="K128" i="6"/>
  <c r="L128" i="6"/>
  <c r="M128" i="6"/>
  <c r="N128" i="6"/>
  <c r="O128" i="6"/>
  <c r="P128" i="6"/>
  <c r="Q128" i="6"/>
  <c r="R128" i="6"/>
  <c r="S128" i="6"/>
  <c r="T128" i="6"/>
  <c r="U128" i="6"/>
  <c r="V128" i="6"/>
  <c r="W128" i="6"/>
  <c r="X128" i="6"/>
  <c r="Y128" i="6"/>
  <c r="Z128" i="6"/>
  <c r="AA128" i="6"/>
  <c r="AB128" i="6"/>
  <c r="AC128" i="6"/>
  <c r="AD128" i="6"/>
  <c r="AE128" i="6"/>
  <c r="AF128" i="6"/>
  <c r="AG128" i="6"/>
  <c r="AH128" i="6"/>
  <c r="AI128" i="6"/>
  <c r="F129" i="6"/>
  <c r="G129" i="6"/>
  <c r="H129" i="6"/>
  <c r="I129" i="6"/>
  <c r="J129" i="6"/>
  <c r="K129" i="6"/>
  <c r="L129" i="6"/>
  <c r="M129" i="6"/>
  <c r="N129" i="6"/>
  <c r="O129" i="6"/>
  <c r="P129" i="6"/>
  <c r="Q129" i="6"/>
  <c r="R129" i="6"/>
  <c r="S129" i="6"/>
  <c r="T129" i="6"/>
  <c r="U129" i="6"/>
  <c r="V129" i="6"/>
  <c r="W129" i="6"/>
  <c r="X129" i="6"/>
  <c r="Y129" i="6"/>
  <c r="Z129" i="6"/>
  <c r="AA129" i="6"/>
  <c r="AB129" i="6"/>
  <c r="AC129" i="6"/>
  <c r="AD129" i="6"/>
  <c r="AE129" i="6"/>
  <c r="AF129" i="6"/>
  <c r="AG129" i="6"/>
  <c r="AH129" i="6"/>
  <c r="AI129" i="6"/>
  <c r="F130" i="6"/>
  <c r="G130" i="6"/>
  <c r="H130" i="6"/>
  <c r="I130" i="6"/>
  <c r="J130" i="6"/>
  <c r="K130" i="6"/>
  <c r="L130" i="6"/>
  <c r="M130" i="6"/>
  <c r="N130" i="6"/>
  <c r="O130" i="6"/>
  <c r="P130" i="6"/>
  <c r="Q130" i="6"/>
  <c r="R130" i="6"/>
  <c r="S130" i="6"/>
  <c r="T130" i="6"/>
  <c r="U130" i="6"/>
  <c r="V130" i="6"/>
  <c r="W130" i="6"/>
  <c r="X130" i="6"/>
  <c r="Y130" i="6"/>
  <c r="Z130" i="6"/>
  <c r="AA130" i="6"/>
  <c r="AB130" i="6"/>
  <c r="AC130" i="6"/>
  <c r="AD130" i="6"/>
  <c r="AE130" i="6"/>
  <c r="AF130" i="6"/>
  <c r="AG130" i="6"/>
  <c r="AH130" i="6"/>
  <c r="AI130" i="6"/>
  <c r="F131" i="6"/>
  <c r="G131" i="6"/>
  <c r="H131" i="6"/>
  <c r="I131" i="6"/>
  <c r="J131" i="6"/>
  <c r="K131" i="6"/>
  <c r="L131" i="6"/>
  <c r="M131" i="6"/>
  <c r="N131" i="6"/>
  <c r="O131" i="6"/>
  <c r="P131" i="6"/>
  <c r="Q131" i="6"/>
  <c r="R131" i="6"/>
  <c r="S131" i="6"/>
  <c r="T131" i="6"/>
  <c r="U131" i="6"/>
  <c r="V131" i="6"/>
  <c r="W131" i="6"/>
  <c r="X131" i="6"/>
  <c r="Y131" i="6"/>
  <c r="Z131" i="6"/>
  <c r="AA131" i="6"/>
  <c r="AB131" i="6"/>
  <c r="AC131" i="6"/>
  <c r="AD131" i="6"/>
  <c r="AE131" i="6"/>
  <c r="AF131" i="6"/>
  <c r="AG131" i="6"/>
  <c r="AH131" i="6"/>
  <c r="AI131" i="6"/>
  <c r="F132" i="6"/>
  <c r="G132" i="6"/>
  <c r="H132" i="6"/>
  <c r="I132" i="6"/>
  <c r="J132" i="6"/>
  <c r="K132" i="6"/>
  <c r="L132" i="6"/>
  <c r="M132" i="6"/>
  <c r="N132" i="6"/>
  <c r="O132" i="6"/>
  <c r="P132" i="6"/>
  <c r="Q132" i="6"/>
  <c r="R132" i="6"/>
  <c r="S132" i="6"/>
  <c r="T132" i="6"/>
  <c r="U132" i="6"/>
  <c r="V132" i="6"/>
  <c r="W132" i="6"/>
  <c r="X132" i="6"/>
  <c r="Y132" i="6"/>
  <c r="Z132" i="6"/>
  <c r="AA132" i="6"/>
  <c r="AB132" i="6"/>
  <c r="AC132" i="6"/>
  <c r="AD132" i="6"/>
  <c r="AE132" i="6"/>
  <c r="AF132" i="6"/>
  <c r="AG132" i="6"/>
  <c r="AH132" i="6"/>
  <c r="AI132" i="6"/>
  <c r="E109" i="6"/>
  <c r="E110" i="6"/>
  <c r="E111" i="6"/>
  <c r="E112" i="6"/>
  <c r="E113" i="6"/>
  <c r="E114" i="6"/>
  <c r="E115" i="6"/>
  <c r="E116" i="6"/>
  <c r="E117" i="6"/>
  <c r="E118" i="6"/>
  <c r="E119" i="6"/>
  <c r="E120" i="6"/>
  <c r="E121" i="6"/>
  <c r="E122" i="6"/>
  <c r="E123" i="6"/>
  <c r="E124" i="6"/>
  <c r="E125" i="6"/>
  <c r="E126" i="6"/>
  <c r="E127" i="6"/>
  <c r="E128" i="6"/>
  <c r="E129" i="6"/>
  <c r="E130" i="6"/>
  <c r="E131" i="6"/>
  <c r="E132" i="6"/>
  <c r="E108" i="6"/>
  <c r="F81" i="6"/>
  <c r="G81" i="6"/>
  <c r="H81" i="6"/>
  <c r="I81" i="6"/>
  <c r="J81" i="6"/>
  <c r="K81" i="6"/>
  <c r="L81" i="6"/>
  <c r="M81" i="6"/>
  <c r="N81" i="6"/>
  <c r="O81" i="6"/>
  <c r="P81" i="6"/>
  <c r="Q81" i="6"/>
  <c r="R81" i="6"/>
  <c r="S81" i="6"/>
  <c r="T81" i="6"/>
  <c r="U81" i="6"/>
  <c r="V81" i="6"/>
  <c r="W81" i="6"/>
  <c r="X81" i="6"/>
  <c r="Y81" i="6"/>
  <c r="Z81" i="6"/>
  <c r="AA81" i="6"/>
  <c r="AB81" i="6"/>
  <c r="AC81" i="6"/>
  <c r="AD81" i="6"/>
  <c r="AE81" i="6"/>
  <c r="AF81" i="6"/>
  <c r="AG81" i="6"/>
  <c r="AH81" i="6"/>
  <c r="AI81" i="6"/>
  <c r="F82" i="6"/>
  <c r="G82" i="6"/>
  <c r="H82" i="6"/>
  <c r="I82" i="6"/>
  <c r="J82" i="6"/>
  <c r="K82" i="6"/>
  <c r="L82" i="6"/>
  <c r="M82" i="6"/>
  <c r="N82" i="6"/>
  <c r="O82" i="6"/>
  <c r="P82" i="6"/>
  <c r="Q82" i="6"/>
  <c r="R82" i="6"/>
  <c r="S82" i="6"/>
  <c r="T82" i="6"/>
  <c r="U82" i="6"/>
  <c r="V82" i="6"/>
  <c r="W82" i="6"/>
  <c r="X82" i="6"/>
  <c r="Y82" i="6"/>
  <c r="Z82" i="6"/>
  <c r="AA82" i="6"/>
  <c r="AB82" i="6"/>
  <c r="AC82" i="6"/>
  <c r="AD82" i="6"/>
  <c r="AE82" i="6"/>
  <c r="AF82" i="6"/>
  <c r="AG82" i="6"/>
  <c r="AH82" i="6"/>
  <c r="AI82" i="6"/>
  <c r="F83" i="6"/>
  <c r="G83" i="6"/>
  <c r="H83" i="6"/>
  <c r="I83" i="6"/>
  <c r="J83" i="6"/>
  <c r="K83" i="6"/>
  <c r="L83" i="6"/>
  <c r="M83" i="6"/>
  <c r="N83" i="6"/>
  <c r="O83" i="6"/>
  <c r="P83" i="6"/>
  <c r="Q83" i="6"/>
  <c r="R83" i="6"/>
  <c r="S83" i="6"/>
  <c r="T83" i="6"/>
  <c r="U83" i="6"/>
  <c r="V83" i="6"/>
  <c r="W83" i="6"/>
  <c r="X83" i="6"/>
  <c r="Y83" i="6"/>
  <c r="Z83" i="6"/>
  <c r="AA83" i="6"/>
  <c r="AB83" i="6"/>
  <c r="AC83" i="6"/>
  <c r="AD83" i="6"/>
  <c r="AE83" i="6"/>
  <c r="AF83" i="6"/>
  <c r="AG83" i="6"/>
  <c r="AH83" i="6"/>
  <c r="AI83" i="6"/>
  <c r="F84" i="6"/>
  <c r="G84" i="6"/>
  <c r="H84" i="6"/>
  <c r="I84" i="6"/>
  <c r="J84" i="6"/>
  <c r="K84" i="6"/>
  <c r="L84" i="6"/>
  <c r="M84" i="6"/>
  <c r="N84" i="6"/>
  <c r="O84" i="6"/>
  <c r="P84" i="6"/>
  <c r="Q84" i="6"/>
  <c r="R84" i="6"/>
  <c r="S84" i="6"/>
  <c r="T84" i="6"/>
  <c r="U84" i="6"/>
  <c r="V84" i="6"/>
  <c r="W84" i="6"/>
  <c r="X84" i="6"/>
  <c r="Y84" i="6"/>
  <c r="Z84" i="6"/>
  <c r="AA84" i="6"/>
  <c r="AB84" i="6"/>
  <c r="AC84" i="6"/>
  <c r="AD84" i="6"/>
  <c r="AE84" i="6"/>
  <c r="AF84" i="6"/>
  <c r="AG84" i="6"/>
  <c r="AH84" i="6"/>
  <c r="AI84" i="6"/>
  <c r="F85" i="6"/>
  <c r="G85" i="6"/>
  <c r="H85" i="6"/>
  <c r="I85" i="6"/>
  <c r="J85" i="6"/>
  <c r="K85" i="6"/>
  <c r="L85" i="6"/>
  <c r="M85" i="6"/>
  <c r="N85" i="6"/>
  <c r="O85" i="6"/>
  <c r="P85" i="6"/>
  <c r="Q85" i="6"/>
  <c r="R85" i="6"/>
  <c r="S85" i="6"/>
  <c r="T85" i="6"/>
  <c r="U85" i="6"/>
  <c r="V85" i="6"/>
  <c r="W85" i="6"/>
  <c r="X85" i="6"/>
  <c r="Y85" i="6"/>
  <c r="Z85" i="6"/>
  <c r="AA85" i="6"/>
  <c r="AB85" i="6"/>
  <c r="AC85" i="6"/>
  <c r="AD85" i="6"/>
  <c r="AE85" i="6"/>
  <c r="AF85" i="6"/>
  <c r="AG85" i="6"/>
  <c r="AH85" i="6"/>
  <c r="AI85" i="6"/>
  <c r="F86" i="6"/>
  <c r="G86" i="6"/>
  <c r="H86" i="6"/>
  <c r="I86" i="6"/>
  <c r="J86" i="6"/>
  <c r="K86" i="6"/>
  <c r="L86" i="6"/>
  <c r="M86" i="6"/>
  <c r="N86" i="6"/>
  <c r="O86" i="6"/>
  <c r="P86" i="6"/>
  <c r="Q86" i="6"/>
  <c r="R86" i="6"/>
  <c r="S86" i="6"/>
  <c r="T86" i="6"/>
  <c r="U86" i="6"/>
  <c r="V86" i="6"/>
  <c r="W86" i="6"/>
  <c r="X86" i="6"/>
  <c r="Y86" i="6"/>
  <c r="Z86" i="6"/>
  <c r="AA86" i="6"/>
  <c r="AB86" i="6"/>
  <c r="AC86" i="6"/>
  <c r="AD86" i="6"/>
  <c r="AE86" i="6"/>
  <c r="AF86" i="6"/>
  <c r="AG86" i="6"/>
  <c r="AH86" i="6"/>
  <c r="AI86" i="6"/>
  <c r="F87" i="6"/>
  <c r="G87" i="6"/>
  <c r="H87" i="6"/>
  <c r="I87" i="6"/>
  <c r="J87" i="6"/>
  <c r="K87" i="6"/>
  <c r="L87" i="6"/>
  <c r="M87" i="6"/>
  <c r="N87" i="6"/>
  <c r="O87" i="6"/>
  <c r="P87" i="6"/>
  <c r="Q87" i="6"/>
  <c r="R87" i="6"/>
  <c r="S87" i="6"/>
  <c r="T87" i="6"/>
  <c r="U87" i="6"/>
  <c r="V87" i="6"/>
  <c r="W87" i="6"/>
  <c r="X87" i="6"/>
  <c r="Y87" i="6"/>
  <c r="Z87" i="6"/>
  <c r="AA87" i="6"/>
  <c r="AB87" i="6"/>
  <c r="AC87" i="6"/>
  <c r="AD87" i="6"/>
  <c r="AE87" i="6"/>
  <c r="AF87" i="6"/>
  <c r="AG87" i="6"/>
  <c r="AH87" i="6"/>
  <c r="AI87" i="6"/>
  <c r="F88" i="6"/>
  <c r="G88" i="6"/>
  <c r="H88" i="6"/>
  <c r="I88" i="6"/>
  <c r="J88" i="6"/>
  <c r="K88" i="6"/>
  <c r="L88" i="6"/>
  <c r="M88" i="6"/>
  <c r="N88" i="6"/>
  <c r="O88" i="6"/>
  <c r="P88" i="6"/>
  <c r="Q88" i="6"/>
  <c r="R88" i="6"/>
  <c r="S88" i="6"/>
  <c r="T88" i="6"/>
  <c r="U88" i="6"/>
  <c r="V88" i="6"/>
  <c r="W88" i="6"/>
  <c r="X88" i="6"/>
  <c r="Y88" i="6"/>
  <c r="Z88" i="6"/>
  <c r="AA88" i="6"/>
  <c r="AB88" i="6"/>
  <c r="AC88" i="6"/>
  <c r="AD88" i="6"/>
  <c r="AE88" i="6"/>
  <c r="AF88" i="6"/>
  <c r="AG88" i="6"/>
  <c r="AH88" i="6"/>
  <c r="AI88" i="6"/>
  <c r="F89" i="6"/>
  <c r="G89" i="6"/>
  <c r="H89" i="6"/>
  <c r="I89" i="6"/>
  <c r="J89" i="6"/>
  <c r="K89" i="6"/>
  <c r="L89" i="6"/>
  <c r="M89" i="6"/>
  <c r="N89" i="6"/>
  <c r="O89" i="6"/>
  <c r="P89" i="6"/>
  <c r="Q89" i="6"/>
  <c r="R89" i="6"/>
  <c r="S89" i="6"/>
  <c r="T89" i="6"/>
  <c r="U89" i="6"/>
  <c r="V89" i="6"/>
  <c r="W89" i="6"/>
  <c r="X89" i="6"/>
  <c r="Y89" i="6"/>
  <c r="Z89" i="6"/>
  <c r="AA89" i="6"/>
  <c r="AB89" i="6"/>
  <c r="AC89" i="6"/>
  <c r="AD89" i="6"/>
  <c r="AE89" i="6"/>
  <c r="AF89" i="6"/>
  <c r="AG89" i="6"/>
  <c r="AH89" i="6"/>
  <c r="AI89" i="6"/>
  <c r="F90" i="6"/>
  <c r="G90" i="6"/>
  <c r="H90" i="6"/>
  <c r="I90" i="6"/>
  <c r="J90" i="6"/>
  <c r="K90" i="6"/>
  <c r="L90" i="6"/>
  <c r="M90" i="6"/>
  <c r="N90" i="6"/>
  <c r="O90" i="6"/>
  <c r="P90" i="6"/>
  <c r="Q90" i="6"/>
  <c r="R90" i="6"/>
  <c r="S90" i="6"/>
  <c r="T90" i="6"/>
  <c r="U90" i="6"/>
  <c r="V90" i="6"/>
  <c r="W90" i="6"/>
  <c r="X90" i="6"/>
  <c r="Y90" i="6"/>
  <c r="Z90" i="6"/>
  <c r="AA90" i="6"/>
  <c r="AB90" i="6"/>
  <c r="AC90" i="6"/>
  <c r="AD90" i="6"/>
  <c r="AE90" i="6"/>
  <c r="AF90" i="6"/>
  <c r="AG90" i="6"/>
  <c r="AH90" i="6"/>
  <c r="AI90" i="6"/>
  <c r="F91" i="6"/>
  <c r="G91" i="6"/>
  <c r="H91" i="6"/>
  <c r="I91" i="6"/>
  <c r="J91" i="6"/>
  <c r="K91" i="6"/>
  <c r="L91" i="6"/>
  <c r="M91" i="6"/>
  <c r="N91" i="6"/>
  <c r="O91" i="6"/>
  <c r="P91" i="6"/>
  <c r="Q91" i="6"/>
  <c r="R91" i="6"/>
  <c r="S91" i="6"/>
  <c r="T91" i="6"/>
  <c r="U91" i="6"/>
  <c r="V91" i="6"/>
  <c r="W91" i="6"/>
  <c r="X91" i="6"/>
  <c r="Y91" i="6"/>
  <c r="Z91" i="6"/>
  <c r="AA91" i="6"/>
  <c r="AB91" i="6"/>
  <c r="AC91" i="6"/>
  <c r="AD91" i="6"/>
  <c r="AE91" i="6"/>
  <c r="AF91" i="6"/>
  <c r="AG91" i="6"/>
  <c r="AH91" i="6"/>
  <c r="AI91" i="6"/>
  <c r="F92" i="6"/>
  <c r="G92" i="6"/>
  <c r="H92" i="6"/>
  <c r="I92" i="6"/>
  <c r="J92" i="6"/>
  <c r="K92" i="6"/>
  <c r="L92" i="6"/>
  <c r="M92" i="6"/>
  <c r="N92" i="6"/>
  <c r="O92" i="6"/>
  <c r="P92" i="6"/>
  <c r="Q92" i="6"/>
  <c r="R92" i="6"/>
  <c r="S92" i="6"/>
  <c r="T92" i="6"/>
  <c r="U92" i="6"/>
  <c r="V92" i="6"/>
  <c r="W92" i="6"/>
  <c r="X92" i="6"/>
  <c r="Y92" i="6"/>
  <c r="Z92" i="6"/>
  <c r="AA92" i="6"/>
  <c r="AB92" i="6"/>
  <c r="AC92" i="6"/>
  <c r="AD92" i="6"/>
  <c r="AE92" i="6"/>
  <c r="AF92" i="6"/>
  <c r="AG92" i="6"/>
  <c r="AH92" i="6"/>
  <c r="AI92" i="6"/>
  <c r="F93" i="6"/>
  <c r="G93" i="6"/>
  <c r="H93" i="6"/>
  <c r="I93" i="6"/>
  <c r="J93" i="6"/>
  <c r="K93" i="6"/>
  <c r="L93" i="6"/>
  <c r="M93" i="6"/>
  <c r="N93" i="6"/>
  <c r="O93" i="6"/>
  <c r="P93" i="6"/>
  <c r="Q93" i="6"/>
  <c r="R93" i="6"/>
  <c r="S93" i="6"/>
  <c r="T93" i="6"/>
  <c r="U93" i="6"/>
  <c r="V93" i="6"/>
  <c r="W93" i="6"/>
  <c r="X93" i="6"/>
  <c r="Y93" i="6"/>
  <c r="Z93" i="6"/>
  <c r="AA93" i="6"/>
  <c r="AB93" i="6"/>
  <c r="AC93" i="6"/>
  <c r="AD93" i="6"/>
  <c r="AE93" i="6"/>
  <c r="AF93" i="6"/>
  <c r="AG93" i="6"/>
  <c r="AH93" i="6"/>
  <c r="AI93" i="6"/>
  <c r="F94" i="6"/>
  <c r="G94" i="6"/>
  <c r="H94" i="6"/>
  <c r="I94" i="6"/>
  <c r="J94" i="6"/>
  <c r="K94" i="6"/>
  <c r="L94" i="6"/>
  <c r="M94" i="6"/>
  <c r="N94" i="6"/>
  <c r="O94" i="6"/>
  <c r="P94" i="6"/>
  <c r="Q94" i="6"/>
  <c r="R94" i="6"/>
  <c r="S94" i="6"/>
  <c r="T94" i="6"/>
  <c r="U94" i="6"/>
  <c r="V94" i="6"/>
  <c r="W94" i="6"/>
  <c r="X94" i="6"/>
  <c r="Y94" i="6"/>
  <c r="Z94" i="6"/>
  <c r="AA94" i="6"/>
  <c r="AB94" i="6"/>
  <c r="AC94" i="6"/>
  <c r="AD94" i="6"/>
  <c r="AE94" i="6"/>
  <c r="AF94" i="6"/>
  <c r="AG94" i="6"/>
  <c r="AH94" i="6"/>
  <c r="AI94" i="6"/>
  <c r="F95" i="6"/>
  <c r="G95" i="6"/>
  <c r="H95" i="6"/>
  <c r="I95" i="6"/>
  <c r="J95" i="6"/>
  <c r="K95" i="6"/>
  <c r="L95" i="6"/>
  <c r="M95" i="6"/>
  <c r="N95" i="6"/>
  <c r="O95" i="6"/>
  <c r="P95" i="6"/>
  <c r="Q95" i="6"/>
  <c r="R95" i="6"/>
  <c r="S95" i="6"/>
  <c r="T95" i="6"/>
  <c r="U95" i="6"/>
  <c r="V95" i="6"/>
  <c r="W95" i="6"/>
  <c r="X95" i="6"/>
  <c r="Y95" i="6"/>
  <c r="Z95" i="6"/>
  <c r="AA95" i="6"/>
  <c r="AB95" i="6"/>
  <c r="AC95" i="6"/>
  <c r="AD95" i="6"/>
  <c r="AE95" i="6"/>
  <c r="AF95" i="6"/>
  <c r="AG95" i="6"/>
  <c r="AH95" i="6"/>
  <c r="AI95" i="6"/>
  <c r="F96" i="6"/>
  <c r="G96" i="6"/>
  <c r="H96" i="6"/>
  <c r="I96" i="6"/>
  <c r="J96" i="6"/>
  <c r="K96" i="6"/>
  <c r="L96" i="6"/>
  <c r="M96" i="6"/>
  <c r="N96" i="6"/>
  <c r="O96" i="6"/>
  <c r="P96" i="6"/>
  <c r="Q96" i="6"/>
  <c r="R96" i="6"/>
  <c r="S96" i="6"/>
  <c r="T96" i="6"/>
  <c r="U96" i="6"/>
  <c r="V96" i="6"/>
  <c r="W96" i="6"/>
  <c r="X96" i="6"/>
  <c r="Y96" i="6"/>
  <c r="Z96" i="6"/>
  <c r="AA96" i="6"/>
  <c r="AB96" i="6"/>
  <c r="AC96" i="6"/>
  <c r="AD96" i="6"/>
  <c r="AE96" i="6"/>
  <c r="AF96" i="6"/>
  <c r="AG96" i="6"/>
  <c r="AH96" i="6"/>
  <c r="AI96" i="6"/>
  <c r="F97" i="6"/>
  <c r="G97" i="6"/>
  <c r="H97" i="6"/>
  <c r="I97" i="6"/>
  <c r="J97" i="6"/>
  <c r="K97" i="6"/>
  <c r="L97" i="6"/>
  <c r="M97" i="6"/>
  <c r="N97" i="6"/>
  <c r="O97" i="6"/>
  <c r="P97" i="6"/>
  <c r="Q97" i="6"/>
  <c r="R97" i="6"/>
  <c r="S97" i="6"/>
  <c r="T97" i="6"/>
  <c r="U97" i="6"/>
  <c r="V97" i="6"/>
  <c r="W97" i="6"/>
  <c r="X97" i="6"/>
  <c r="Y97" i="6"/>
  <c r="Z97" i="6"/>
  <c r="AA97" i="6"/>
  <c r="AB97" i="6"/>
  <c r="AC97" i="6"/>
  <c r="AD97" i="6"/>
  <c r="AE97" i="6"/>
  <c r="AF97" i="6"/>
  <c r="AG97" i="6"/>
  <c r="AH97" i="6"/>
  <c r="AI97" i="6"/>
  <c r="F98" i="6"/>
  <c r="G98" i="6"/>
  <c r="H98" i="6"/>
  <c r="I98" i="6"/>
  <c r="J98" i="6"/>
  <c r="K98" i="6"/>
  <c r="L98" i="6"/>
  <c r="M98" i="6"/>
  <c r="N98" i="6"/>
  <c r="O98" i="6"/>
  <c r="P98" i="6"/>
  <c r="Q98" i="6"/>
  <c r="R98" i="6"/>
  <c r="S98" i="6"/>
  <c r="T98" i="6"/>
  <c r="U98" i="6"/>
  <c r="V98" i="6"/>
  <c r="W98" i="6"/>
  <c r="X98" i="6"/>
  <c r="Y98" i="6"/>
  <c r="Z98" i="6"/>
  <c r="AA98" i="6"/>
  <c r="AB98" i="6"/>
  <c r="AC98" i="6"/>
  <c r="AD98" i="6"/>
  <c r="AE98" i="6"/>
  <c r="AF98" i="6"/>
  <c r="AG98" i="6"/>
  <c r="AH98" i="6"/>
  <c r="AI98" i="6"/>
  <c r="F99" i="6"/>
  <c r="G99" i="6"/>
  <c r="H99" i="6"/>
  <c r="I99" i="6"/>
  <c r="J99" i="6"/>
  <c r="K99" i="6"/>
  <c r="L99" i="6"/>
  <c r="M99" i="6"/>
  <c r="N99" i="6"/>
  <c r="O99" i="6"/>
  <c r="P99" i="6"/>
  <c r="Q99" i="6"/>
  <c r="R99" i="6"/>
  <c r="S99" i="6"/>
  <c r="T99" i="6"/>
  <c r="U99" i="6"/>
  <c r="V99" i="6"/>
  <c r="W99" i="6"/>
  <c r="X99" i="6"/>
  <c r="Y99" i="6"/>
  <c r="Z99" i="6"/>
  <c r="AA99" i="6"/>
  <c r="AB99" i="6"/>
  <c r="AC99" i="6"/>
  <c r="AD99" i="6"/>
  <c r="AE99" i="6"/>
  <c r="AF99" i="6"/>
  <c r="AG99" i="6"/>
  <c r="AH99" i="6"/>
  <c r="AI99" i="6"/>
  <c r="F100" i="6"/>
  <c r="G100" i="6"/>
  <c r="H100" i="6"/>
  <c r="I100" i="6"/>
  <c r="J100" i="6"/>
  <c r="K100" i="6"/>
  <c r="L100" i="6"/>
  <c r="M100" i="6"/>
  <c r="N100" i="6"/>
  <c r="O100" i="6"/>
  <c r="P100" i="6"/>
  <c r="Q100" i="6"/>
  <c r="R100" i="6"/>
  <c r="S100" i="6"/>
  <c r="T100" i="6"/>
  <c r="U100" i="6"/>
  <c r="V100" i="6"/>
  <c r="W100" i="6"/>
  <c r="X100" i="6"/>
  <c r="Y100" i="6"/>
  <c r="Z100" i="6"/>
  <c r="AA100" i="6"/>
  <c r="AB100" i="6"/>
  <c r="AC100" i="6"/>
  <c r="AD100" i="6"/>
  <c r="AE100" i="6"/>
  <c r="AF100" i="6"/>
  <c r="AG100" i="6"/>
  <c r="AH100" i="6"/>
  <c r="AI100" i="6"/>
  <c r="F101" i="6"/>
  <c r="G101" i="6"/>
  <c r="H101" i="6"/>
  <c r="I101" i="6"/>
  <c r="J101" i="6"/>
  <c r="K101" i="6"/>
  <c r="L101" i="6"/>
  <c r="M101" i="6"/>
  <c r="N101" i="6"/>
  <c r="O101" i="6"/>
  <c r="P101" i="6"/>
  <c r="Q101" i="6"/>
  <c r="R101" i="6"/>
  <c r="S101" i="6"/>
  <c r="T101" i="6"/>
  <c r="U101" i="6"/>
  <c r="V101" i="6"/>
  <c r="W101" i="6"/>
  <c r="X101" i="6"/>
  <c r="Y101" i="6"/>
  <c r="Z101" i="6"/>
  <c r="AA101" i="6"/>
  <c r="AB101" i="6"/>
  <c r="AC101" i="6"/>
  <c r="AD101" i="6"/>
  <c r="AE101" i="6"/>
  <c r="AF101" i="6"/>
  <c r="AG101" i="6"/>
  <c r="AH101" i="6"/>
  <c r="AI101" i="6"/>
  <c r="F102" i="6"/>
  <c r="G102" i="6"/>
  <c r="H102" i="6"/>
  <c r="I102" i="6"/>
  <c r="J102" i="6"/>
  <c r="K102" i="6"/>
  <c r="L102" i="6"/>
  <c r="M102" i="6"/>
  <c r="N102" i="6"/>
  <c r="O102" i="6"/>
  <c r="P102" i="6"/>
  <c r="Q102" i="6"/>
  <c r="R102" i="6"/>
  <c r="S102" i="6"/>
  <c r="T102" i="6"/>
  <c r="U102" i="6"/>
  <c r="V102" i="6"/>
  <c r="W102" i="6"/>
  <c r="X102" i="6"/>
  <c r="Y102" i="6"/>
  <c r="Z102" i="6"/>
  <c r="AA102" i="6"/>
  <c r="AB102" i="6"/>
  <c r="AC102" i="6"/>
  <c r="AD102" i="6"/>
  <c r="AE102" i="6"/>
  <c r="AF102" i="6"/>
  <c r="AG102" i="6"/>
  <c r="AH102" i="6"/>
  <c r="AI102" i="6"/>
  <c r="F103" i="6"/>
  <c r="G103" i="6"/>
  <c r="H103" i="6"/>
  <c r="I103" i="6"/>
  <c r="J103" i="6"/>
  <c r="K103" i="6"/>
  <c r="L103" i="6"/>
  <c r="M103" i="6"/>
  <c r="N103" i="6"/>
  <c r="O103" i="6"/>
  <c r="P103" i="6"/>
  <c r="Q103" i="6"/>
  <c r="R103" i="6"/>
  <c r="S103" i="6"/>
  <c r="T103" i="6"/>
  <c r="U103" i="6"/>
  <c r="V103" i="6"/>
  <c r="W103" i="6"/>
  <c r="X103" i="6"/>
  <c r="Y103" i="6"/>
  <c r="Z103" i="6"/>
  <c r="AA103" i="6"/>
  <c r="AB103" i="6"/>
  <c r="AC103" i="6"/>
  <c r="AD103" i="6"/>
  <c r="AE103" i="6"/>
  <c r="AF103" i="6"/>
  <c r="AG103" i="6"/>
  <c r="AH103" i="6"/>
  <c r="AI103" i="6"/>
  <c r="F104" i="6"/>
  <c r="G104" i="6"/>
  <c r="H104" i="6"/>
  <c r="I104" i="6"/>
  <c r="J104" i="6"/>
  <c r="K104" i="6"/>
  <c r="L104" i="6"/>
  <c r="M104" i="6"/>
  <c r="N104" i="6"/>
  <c r="O104" i="6"/>
  <c r="P104" i="6"/>
  <c r="Q104" i="6"/>
  <c r="R104" i="6"/>
  <c r="S104" i="6"/>
  <c r="T104" i="6"/>
  <c r="U104" i="6"/>
  <c r="V104" i="6"/>
  <c r="W104" i="6"/>
  <c r="X104" i="6"/>
  <c r="Y104" i="6"/>
  <c r="Z104" i="6"/>
  <c r="AA104" i="6"/>
  <c r="AB104" i="6"/>
  <c r="AC104" i="6"/>
  <c r="AD104" i="6"/>
  <c r="AE104" i="6"/>
  <c r="AF104" i="6"/>
  <c r="AG104" i="6"/>
  <c r="AH104" i="6"/>
  <c r="AI104" i="6"/>
  <c r="F105" i="6"/>
  <c r="G105" i="6"/>
  <c r="H105" i="6"/>
  <c r="I105" i="6"/>
  <c r="J105" i="6"/>
  <c r="K105" i="6"/>
  <c r="L105" i="6"/>
  <c r="M105" i="6"/>
  <c r="N105" i="6"/>
  <c r="O105" i="6"/>
  <c r="P105" i="6"/>
  <c r="Q105" i="6"/>
  <c r="R105" i="6"/>
  <c r="S105" i="6"/>
  <c r="T105" i="6"/>
  <c r="U105" i="6"/>
  <c r="V105" i="6"/>
  <c r="W105" i="6"/>
  <c r="X105" i="6"/>
  <c r="Y105" i="6"/>
  <c r="Z105" i="6"/>
  <c r="AA105" i="6"/>
  <c r="AB105" i="6"/>
  <c r="AC105" i="6"/>
  <c r="AD105" i="6"/>
  <c r="AE105" i="6"/>
  <c r="AF105" i="6"/>
  <c r="AG105" i="6"/>
  <c r="AH105" i="6"/>
  <c r="AI105" i="6"/>
  <c r="E82" i="6"/>
  <c r="E83" i="6"/>
  <c r="E84" i="6"/>
  <c r="E85" i="6"/>
  <c r="E86" i="6"/>
  <c r="E87" i="6"/>
  <c r="E88" i="6"/>
  <c r="E89" i="6"/>
  <c r="E90" i="6"/>
  <c r="E91" i="6"/>
  <c r="E92" i="6"/>
  <c r="E93" i="6"/>
  <c r="E94" i="6"/>
  <c r="E95" i="6"/>
  <c r="E96" i="6"/>
  <c r="E97" i="6"/>
  <c r="E98" i="6"/>
  <c r="E99" i="6"/>
  <c r="E100" i="6"/>
  <c r="E101" i="6"/>
  <c r="E102" i="6"/>
  <c r="E103" i="6"/>
  <c r="E104" i="6"/>
  <c r="E105" i="6"/>
  <c r="E81" i="6"/>
  <c r="G39" i="16" l="1"/>
  <c r="E71" i="10"/>
  <c r="AI40" i="8"/>
  <c r="S40" i="8"/>
  <c r="AA40" i="8"/>
  <c r="K40" i="8"/>
  <c r="AG75" i="10"/>
  <c r="AC75" i="10"/>
  <c r="Y75" i="10"/>
  <c r="U75" i="10"/>
  <c r="Q75" i="10"/>
  <c r="M75" i="10"/>
  <c r="I75" i="10"/>
  <c r="AF71" i="10"/>
  <c r="AB71" i="10"/>
  <c r="X71" i="10"/>
  <c r="T71" i="10"/>
  <c r="P71" i="10"/>
  <c r="L71" i="10"/>
  <c r="H71" i="10"/>
  <c r="AH71" i="10"/>
  <c r="AD71" i="10"/>
  <c r="Z71" i="10"/>
  <c r="V71" i="10"/>
  <c r="R71" i="10"/>
  <c r="N71" i="10"/>
  <c r="J71" i="10"/>
  <c r="AI71" i="10"/>
  <c r="AE71" i="10"/>
  <c r="AA71" i="10"/>
  <c r="W71" i="10"/>
  <c r="S71" i="10"/>
  <c r="O71" i="10"/>
  <c r="K71" i="10"/>
  <c r="G71" i="10"/>
  <c r="AG71" i="10"/>
  <c r="AC71" i="10"/>
  <c r="Y71" i="10"/>
  <c r="U71" i="10"/>
  <c r="Q71" i="10"/>
  <c r="M71" i="10"/>
  <c r="I71" i="10"/>
  <c r="G40" i="8"/>
  <c r="W40" i="8"/>
  <c r="O40" i="8"/>
  <c r="E40" i="8"/>
  <c r="AE40" i="8"/>
  <c r="AF40" i="8"/>
  <c r="AB40" i="8"/>
  <c r="X40" i="8"/>
  <c r="T40" i="8"/>
  <c r="P40" i="8"/>
  <c r="L40" i="8"/>
  <c r="H40" i="8"/>
  <c r="AC39" i="16"/>
  <c r="U39" i="16"/>
  <c r="I39" i="16"/>
  <c r="AH39" i="16"/>
  <c r="AD39" i="16"/>
  <c r="Z39" i="16"/>
  <c r="V39" i="16"/>
  <c r="R39" i="16"/>
  <c r="N39" i="16"/>
  <c r="J39" i="16"/>
  <c r="F39" i="16"/>
  <c r="M39" i="16"/>
  <c r="AG39" i="16"/>
  <c r="Y39" i="16"/>
  <c r="Q39" i="16"/>
  <c r="E39" i="16"/>
  <c r="AF39" i="16"/>
  <c r="AB39" i="16"/>
  <c r="X39" i="16"/>
  <c r="T39" i="16"/>
  <c r="P39" i="16"/>
  <c r="L39" i="16"/>
  <c r="H39" i="16"/>
  <c r="F71" i="10"/>
  <c r="AB75" i="10"/>
  <c r="L75" i="10"/>
  <c r="X75" i="10"/>
  <c r="H75" i="10"/>
  <c r="AI75" i="10"/>
  <c r="AE75" i="10"/>
  <c r="AA75" i="10"/>
  <c r="W75" i="10"/>
  <c r="S75" i="10"/>
  <c r="O75" i="10"/>
  <c r="K75" i="10"/>
  <c r="G75" i="10"/>
  <c r="AF75" i="10"/>
  <c r="T75" i="10"/>
  <c r="P75" i="10"/>
  <c r="AH75" i="10"/>
  <c r="AD75" i="10"/>
  <c r="Z75" i="10"/>
  <c r="V75" i="10"/>
  <c r="R75" i="10"/>
  <c r="N75" i="10"/>
  <c r="J75" i="10"/>
  <c r="E75" i="10"/>
  <c r="F75" i="10"/>
  <c r="AH40" i="8"/>
  <c r="AD40" i="8"/>
  <c r="Z40" i="8"/>
  <c r="V40" i="8"/>
  <c r="R40" i="8"/>
  <c r="N40" i="8"/>
  <c r="J40" i="8"/>
  <c r="F40" i="8"/>
  <c r="AG40" i="8"/>
  <c r="AC40" i="8"/>
  <c r="Y40" i="8"/>
  <c r="U40" i="8"/>
  <c r="Q40" i="8"/>
  <c r="M40" i="8"/>
  <c r="I40" i="8"/>
  <c r="AF127" i="7"/>
  <c r="T127" i="7"/>
  <c r="H127" i="7"/>
  <c r="AD127" i="7"/>
  <c r="V127" i="7"/>
  <c r="N127" i="7"/>
  <c r="F127" i="7"/>
  <c r="AB127" i="7"/>
  <c r="X127" i="7"/>
  <c r="P127" i="7"/>
  <c r="L127" i="7"/>
  <c r="AH127" i="7"/>
  <c r="Z127" i="7"/>
  <c r="R127" i="7"/>
  <c r="J127" i="7"/>
  <c r="W127" i="7"/>
  <c r="I127" i="7"/>
  <c r="AA127" i="7"/>
  <c r="O127" i="7"/>
  <c r="G127" i="7"/>
  <c r="AC127" i="7"/>
  <c r="U127" i="7"/>
  <c r="M127" i="7"/>
  <c r="AI127" i="7"/>
  <c r="AE127" i="7"/>
  <c r="S127" i="7"/>
  <c r="K127" i="7"/>
  <c r="AG127" i="7"/>
  <c r="Y127" i="7"/>
  <c r="Q127" i="7"/>
  <c r="G22" i="9"/>
  <c r="W22" i="9"/>
  <c r="AC39" i="9"/>
  <c r="M39" i="9"/>
  <c r="AA22" i="9"/>
  <c r="K22" i="9"/>
  <c r="Y39" i="9"/>
  <c r="I39" i="9"/>
  <c r="AG39" i="9"/>
  <c r="U39" i="9"/>
  <c r="Q39" i="9"/>
  <c r="AI22" i="9"/>
  <c r="AE22" i="9"/>
  <c r="S22" i="9"/>
  <c r="O22" i="9"/>
  <c r="AH22" i="9"/>
  <c r="V22" i="9"/>
  <c r="J22" i="9"/>
  <c r="E22" i="9"/>
  <c r="AG22" i="9"/>
  <c r="AC22" i="9"/>
  <c r="AC43" i="9" s="1"/>
  <c r="Y22" i="9"/>
  <c r="U22" i="9"/>
  <c r="U43" i="9" s="1"/>
  <c r="Q22" i="9"/>
  <c r="M22" i="9"/>
  <c r="I22" i="9"/>
  <c r="E39" i="9"/>
  <c r="AF39" i="9"/>
  <c r="AB39" i="9"/>
  <c r="X39" i="9"/>
  <c r="T39" i="9"/>
  <c r="P39" i="9"/>
  <c r="L39" i="9"/>
  <c r="H39" i="9"/>
  <c r="AD22" i="9"/>
  <c r="R22" i="9"/>
  <c r="F22" i="9"/>
  <c r="AF22" i="9"/>
  <c r="AB22" i="9"/>
  <c r="X22" i="9"/>
  <c r="T22" i="9"/>
  <c r="P22" i="9"/>
  <c r="L22" i="9"/>
  <c r="L43" i="9" s="1"/>
  <c r="H22" i="9"/>
  <c r="H43" i="9" s="1"/>
  <c r="AI39" i="9"/>
  <c r="AE39" i="9"/>
  <c r="AA39" i="9"/>
  <c r="W39" i="9"/>
  <c r="S39" i="9"/>
  <c r="O39" i="9"/>
  <c r="K39" i="9"/>
  <c r="G39" i="9"/>
  <c r="Z22" i="9"/>
  <c r="N22" i="9"/>
  <c r="AH39" i="9"/>
  <c r="AD39" i="9"/>
  <c r="Z39" i="9"/>
  <c r="V39" i="9"/>
  <c r="R39" i="9"/>
  <c r="N39" i="9"/>
  <c r="J39" i="9"/>
  <c r="F39" i="9"/>
  <c r="O43" i="9" l="1"/>
  <c r="S43" i="9"/>
  <c r="Q43" i="9"/>
  <c r="G25" i="5"/>
  <c r="F24" i="5"/>
  <c r="I24" i="5"/>
  <c r="D24" i="5"/>
  <c r="G24" i="5"/>
  <c r="E24" i="5"/>
  <c r="H24" i="5"/>
  <c r="J24" i="5"/>
  <c r="C24" i="5"/>
  <c r="AF43" i="9"/>
  <c r="T43" i="9"/>
  <c r="P43" i="9"/>
  <c r="X43" i="9"/>
  <c r="AB43" i="9"/>
  <c r="I25" i="5"/>
  <c r="E25" i="5"/>
  <c r="H25" i="5"/>
  <c r="F25" i="5"/>
  <c r="D25" i="5"/>
  <c r="C25" i="5"/>
  <c r="J25" i="5"/>
  <c r="G23" i="5"/>
  <c r="I23" i="5"/>
  <c r="D23" i="5"/>
  <c r="H23" i="5"/>
  <c r="E23" i="5"/>
  <c r="F23" i="5"/>
  <c r="G43" i="9"/>
  <c r="K43" i="9"/>
  <c r="W43" i="9"/>
  <c r="AI43" i="9"/>
  <c r="I43" i="9"/>
  <c r="AA43" i="9"/>
  <c r="M43" i="9"/>
  <c r="AE43" i="9"/>
  <c r="AG43" i="9"/>
  <c r="N43" i="9"/>
  <c r="Y43" i="9"/>
  <c r="AH43" i="9"/>
  <c r="F43" i="9"/>
  <c r="E43" i="9"/>
  <c r="Z43" i="9"/>
  <c r="R43" i="9"/>
  <c r="J43" i="9"/>
  <c r="AD43" i="9"/>
  <c r="V43" i="9"/>
  <c r="G26" i="5" l="1"/>
  <c r="F26" i="5"/>
  <c r="E26" i="5"/>
  <c r="I26" i="5"/>
  <c r="D26" i="5"/>
  <c r="H26" i="5"/>
  <c r="J26" i="5"/>
  <c r="C26" i="5"/>
  <c r="F14" i="6"/>
  <c r="F144" i="6" s="1"/>
  <c r="G14" i="6"/>
  <c r="G144" i="6" s="1"/>
  <c r="H14" i="6"/>
  <c r="H144" i="6" s="1"/>
  <c r="I14" i="6"/>
  <c r="I144" i="6" s="1"/>
  <c r="J14" i="6"/>
  <c r="J144" i="6" s="1"/>
  <c r="K14" i="6"/>
  <c r="K144" i="6" s="1"/>
  <c r="L14" i="6"/>
  <c r="L144" i="6" s="1"/>
  <c r="M14" i="6"/>
  <c r="M144" i="6" s="1"/>
  <c r="N14" i="6"/>
  <c r="N144" i="6" s="1"/>
  <c r="O14" i="6"/>
  <c r="O144" i="6" s="1"/>
  <c r="P14" i="6"/>
  <c r="P144" i="6" s="1"/>
  <c r="Q14" i="6"/>
  <c r="Q144" i="6" s="1"/>
  <c r="R14" i="6"/>
  <c r="R144" i="6" s="1"/>
  <c r="S14" i="6"/>
  <c r="S144" i="6" s="1"/>
  <c r="T14" i="6"/>
  <c r="T144" i="6" s="1"/>
  <c r="U14" i="6"/>
  <c r="U144" i="6" s="1"/>
  <c r="V14" i="6"/>
  <c r="V144" i="6" s="1"/>
  <c r="W14" i="6"/>
  <c r="W144" i="6" s="1"/>
  <c r="X14" i="6"/>
  <c r="X144" i="6" s="1"/>
  <c r="Y14" i="6"/>
  <c r="Y144" i="6" s="1"/>
  <c r="Z14" i="6"/>
  <c r="Z144" i="6" s="1"/>
  <c r="AA14" i="6"/>
  <c r="AA144" i="6" s="1"/>
  <c r="AB14" i="6"/>
  <c r="AB144" i="6" s="1"/>
  <c r="AC14" i="6"/>
  <c r="AC144" i="6" s="1"/>
  <c r="AD14" i="6"/>
  <c r="AD144" i="6" s="1"/>
  <c r="AE14" i="6"/>
  <c r="AE144" i="6" s="1"/>
  <c r="AF14" i="6"/>
  <c r="AF144" i="6" s="1"/>
  <c r="AG14" i="6"/>
  <c r="AG144" i="6" s="1"/>
  <c r="AH14" i="6"/>
  <c r="AH144" i="6" s="1"/>
  <c r="AI14" i="6"/>
  <c r="AI144" i="6" s="1"/>
  <c r="E14" i="6"/>
  <c r="E144" i="6" s="1"/>
  <c r="H22" i="5" l="1"/>
  <c r="F22" i="5"/>
  <c r="F28" i="5" s="1"/>
  <c r="G22" i="5"/>
  <c r="E22" i="5"/>
  <c r="E28" i="5" s="1"/>
  <c r="I22" i="5"/>
  <c r="I28" i="5" s="1"/>
  <c r="D22" i="5"/>
  <c r="D28" i="5" s="1"/>
  <c r="J22" i="5"/>
  <c r="C22" i="5"/>
  <c r="G28" i="5"/>
  <c r="H28" i="5"/>
  <c r="E97" i="7"/>
  <c r="E127" i="7" s="1"/>
  <c r="C23" i="5" l="1"/>
  <c r="C28" i="5" s="1"/>
  <c r="J23" i="5"/>
</calcChain>
</file>

<file path=xl/comments1.xml><?xml version="1.0" encoding="utf-8"?>
<comments xmlns="http://schemas.openxmlformats.org/spreadsheetml/2006/main">
  <authors>
    <author>Sophia White</author>
  </authors>
  <commentList>
    <comment ref="I16" authorId="0" shapeId="0">
      <text>
        <r>
          <rPr>
            <b/>
            <sz val="9"/>
            <color indexed="81"/>
            <rFont val="Tahoma"/>
            <family val="2"/>
          </rPr>
          <t>kg CO₂e of CH₄ per unit</t>
        </r>
      </text>
    </comment>
    <comment ref="J16" authorId="0" shapeId="0">
      <text>
        <r>
          <rPr>
            <b/>
            <sz val="9"/>
            <color indexed="81"/>
            <rFont val="Tahoma"/>
            <family val="2"/>
          </rPr>
          <t>kg CO₂e of N₂O per unit</t>
        </r>
        <r>
          <rPr>
            <sz val="9"/>
            <color indexed="81"/>
            <rFont val="Tahoma"/>
            <family val="2"/>
          </rPr>
          <t xml:space="preserve">
</t>
        </r>
      </text>
    </comment>
  </commentList>
</comments>
</file>

<file path=xl/comments2.xml><?xml version="1.0" encoding="utf-8"?>
<comments xmlns="http://schemas.openxmlformats.org/spreadsheetml/2006/main">
  <authors>
    <author>Sophia White</author>
  </authors>
  <commentList>
    <comment ref="G6" authorId="0" shapeId="0">
      <text>
        <r>
          <rPr>
            <b/>
            <sz val="9"/>
            <color indexed="81"/>
            <rFont val="Tahoma"/>
            <family val="2"/>
          </rPr>
          <t>kg CO₂e of CH₄ per unit</t>
        </r>
      </text>
    </comment>
    <comment ref="H6" authorId="0" shapeId="0">
      <text>
        <r>
          <rPr>
            <b/>
            <sz val="9"/>
            <color indexed="81"/>
            <rFont val="Tahoma"/>
            <family val="2"/>
          </rPr>
          <t>kg CO₂e of N₂O per unit</t>
        </r>
      </text>
    </comment>
    <comment ref="G17" authorId="0" shapeId="0">
      <text>
        <r>
          <rPr>
            <b/>
            <sz val="9"/>
            <color indexed="81"/>
            <rFont val="Tahoma"/>
            <family val="2"/>
          </rPr>
          <t>kg CO₂e of CH₄ per unit</t>
        </r>
      </text>
    </comment>
    <comment ref="H17" authorId="0" shapeId="0">
      <text>
        <r>
          <rPr>
            <b/>
            <sz val="9"/>
            <color indexed="81"/>
            <rFont val="Tahoma"/>
            <family val="2"/>
          </rPr>
          <t>kg CO₂e of N₂O per unit</t>
        </r>
      </text>
    </comment>
    <comment ref="G29" authorId="0" shapeId="0">
      <text>
        <r>
          <rPr>
            <b/>
            <sz val="9"/>
            <color indexed="81"/>
            <rFont val="Tahoma"/>
            <family val="2"/>
          </rPr>
          <t>kg CO₂e of CH₄ per unit</t>
        </r>
      </text>
    </comment>
    <comment ref="H29" authorId="0" shapeId="0">
      <text>
        <r>
          <rPr>
            <b/>
            <sz val="9"/>
            <color indexed="81"/>
            <rFont val="Tahoma"/>
            <family val="2"/>
          </rPr>
          <t>kg CO₂e of N₂O per unit</t>
        </r>
      </text>
    </comment>
    <comment ref="G41" authorId="0" shapeId="0">
      <text>
        <r>
          <rPr>
            <b/>
            <sz val="9"/>
            <color indexed="81"/>
            <rFont val="Tahoma"/>
            <family val="2"/>
          </rPr>
          <t>kg CO₂e of CH₄ per unit</t>
        </r>
      </text>
    </comment>
    <comment ref="H41" authorId="0" shapeId="0">
      <text>
        <r>
          <rPr>
            <b/>
            <sz val="9"/>
            <color indexed="81"/>
            <rFont val="Tahoma"/>
            <family val="2"/>
          </rPr>
          <t>kg CO₂e of N₂O per unit</t>
        </r>
      </text>
    </comment>
    <comment ref="G45" authorId="0" shapeId="0">
      <text>
        <r>
          <rPr>
            <b/>
            <sz val="9"/>
            <color indexed="81"/>
            <rFont val="Tahoma"/>
            <family val="2"/>
          </rPr>
          <t>kg CO₂e of CH₄ per unit</t>
        </r>
      </text>
    </comment>
    <comment ref="H45" authorId="0" shapeId="0">
      <text>
        <r>
          <rPr>
            <b/>
            <sz val="9"/>
            <color indexed="81"/>
            <rFont val="Tahoma"/>
            <family val="2"/>
          </rPr>
          <t>kg CO₂e of N₂O per unit</t>
        </r>
      </text>
    </comment>
    <comment ref="G65" authorId="0" shapeId="0">
      <text>
        <r>
          <rPr>
            <b/>
            <sz val="9"/>
            <color indexed="81"/>
            <rFont val="Tahoma"/>
            <family val="2"/>
          </rPr>
          <t>kg CO₂e of CH₄ per unit</t>
        </r>
      </text>
    </comment>
    <comment ref="H65" authorId="0" shapeId="0">
      <text>
        <r>
          <rPr>
            <b/>
            <sz val="9"/>
            <color indexed="81"/>
            <rFont val="Tahoma"/>
            <family val="2"/>
          </rPr>
          <t>kg CO₂e of N₂O per unit</t>
        </r>
      </text>
    </comment>
    <comment ref="K66" authorId="0" shapeId="0">
      <text>
        <r>
          <rPr>
            <b/>
            <sz val="9"/>
            <color indexed="81"/>
            <rFont val="Tahoma"/>
            <family val="2"/>
          </rPr>
          <t>kg CO₂e of CH₄ per unit</t>
        </r>
      </text>
    </comment>
    <comment ref="L66" authorId="0" shapeId="0">
      <text>
        <r>
          <rPr>
            <b/>
            <sz val="9"/>
            <color indexed="81"/>
            <rFont val="Tahoma"/>
            <family val="2"/>
          </rPr>
          <t>kg CO₂e of N₂O per unit</t>
        </r>
      </text>
    </comment>
    <comment ref="G102" authorId="0" shapeId="0">
      <text>
        <r>
          <rPr>
            <b/>
            <sz val="9"/>
            <color indexed="81"/>
            <rFont val="Tahoma"/>
            <family val="2"/>
          </rPr>
          <t>kg CO₂e of CH₄ per unit</t>
        </r>
      </text>
    </comment>
    <comment ref="H102" authorId="0" shapeId="0">
      <text>
        <r>
          <rPr>
            <b/>
            <sz val="9"/>
            <color indexed="81"/>
            <rFont val="Tahoma"/>
            <family val="2"/>
          </rPr>
          <t>kg CO₂e of N₂O per unit</t>
        </r>
      </text>
    </comment>
  </commentList>
</comments>
</file>

<file path=xl/comments3.xml><?xml version="1.0" encoding="utf-8"?>
<comments xmlns="http://schemas.openxmlformats.org/spreadsheetml/2006/main">
  <authors>
    <author>Sophia White</author>
  </authors>
  <commentList>
    <comment ref="G9" authorId="0" shapeId="0">
      <text>
        <r>
          <rPr>
            <b/>
            <sz val="9"/>
            <color indexed="81"/>
            <rFont val="Tahoma"/>
            <family val="2"/>
          </rPr>
          <t>kg CO₂e of CH₄ per unit</t>
        </r>
      </text>
    </comment>
    <comment ref="H9" authorId="0" shapeId="0">
      <text>
        <r>
          <rPr>
            <b/>
            <sz val="9"/>
            <color indexed="81"/>
            <rFont val="Tahoma"/>
            <family val="2"/>
          </rPr>
          <t>kg CO₂e of N₂O per unit</t>
        </r>
      </text>
    </comment>
    <comment ref="K9" authorId="0" shapeId="0">
      <text>
        <r>
          <rPr>
            <b/>
            <sz val="9"/>
            <color indexed="81"/>
            <rFont val="Tahoma"/>
            <family val="2"/>
          </rPr>
          <t>kg CO₂e of CH₄ per unit</t>
        </r>
      </text>
    </comment>
    <comment ref="L9" authorId="0" shapeId="0">
      <text>
        <r>
          <rPr>
            <b/>
            <sz val="9"/>
            <color indexed="81"/>
            <rFont val="Tahoma"/>
            <family val="2"/>
          </rPr>
          <t>kg CO₂e of N₂O per unit</t>
        </r>
      </text>
    </comment>
    <comment ref="O9" authorId="0" shapeId="0">
      <text>
        <r>
          <rPr>
            <b/>
            <sz val="9"/>
            <color indexed="81"/>
            <rFont val="Tahoma"/>
            <family val="2"/>
          </rPr>
          <t>kg CO₂e of CH₄ per unit</t>
        </r>
      </text>
    </comment>
    <comment ref="P9" authorId="0" shapeId="0">
      <text>
        <r>
          <rPr>
            <b/>
            <sz val="9"/>
            <color indexed="81"/>
            <rFont val="Tahoma"/>
            <family val="2"/>
          </rPr>
          <t>kg CO₂e of N₂O per unit</t>
        </r>
      </text>
    </comment>
    <comment ref="G61" authorId="0" shapeId="0">
      <text>
        <r>
          <rPr>
            <b/>
            <sz val="9"/>
            <color indexed="81"/>
            <rFont val="Tahoma"/>
            <family val="2"/>
          </rPr>
          <t>kg CO₂e of CH₄ per unit</t>
        </r>
      </text>
    </comment>
    <comment ref="H61" authorId="0" shapeId="0">
      <text>
        <r>
          <rPr>
            <b/>
            <sz val="9"/>
            <color indexed="81"/>
            <rFont val="Tahoma"/>
            <family val="2"/>
          </rPr>
          <t>kg CO₂e of N₂O per unit</t>
        </r>
      </text>
    </comment>
    <comment ref="G84" authorId="0" shapeId="0">
      <text>
        <r>
          <rPr>
            <b/>
            <sz val="9"/>
            <color indexed="81"/>
            <rFont val="Tahoma"/>
            <family val="2"/>
          </rPr>
          <t>kg CO₂e of CH₄ per unit</t>
        </r>
      </text>
    </comment>
    <comment ref="H84" authorId="0" shapeId="0">
      <text>
        <r>
          <rPr>
            <b/>
            <sz val="9"/>
            <color indexed="81"/>
            <rFont val="Tahoma"/>
            <family val="2"/>
          </rPr>
          <t>kg CO₂e of N₂O per unit</t>
        </r>
      </text>
    </comment>
    <comment ref="G97" authorId="0" shapeId="0">
      <text>
        <r>
          <rPr>
            <b/>
            <sz val="9"/>
            <color indexed="81"/>
            <rFont val="Tahoma"/>
            <family val="2"/>
          </rPr>
          <t>kg CO₂e of CH₄ per unit</t>
        </r>
      </text>
    </comment>
    <comment ref="H97" authorId="0" shapeId="0">
      <text>
        <r>
          <rPr>
            <b/>
            <sz val="9"/>
            <color indexed="81"/>
            <rFont val="Tahoma"/>
            <family val="2"/>
          </rPr>
          <t>kg CO₂e of N₂O per unit</t>
        </r>
      </text>
    </comment>
    <comment ref="K97" authorId="0" shapeId="0">
      <text>
        <r>
          <rPr>
            <b/>
            <sz val="9"/>
            <color indexed="81"/>
            <rFont val="Tahoma"/>
            <family val="2"/>
          </rPr>
          <t>kg CO₂e of CH₄ per unit</t>
        </r>
      </text>
    </comment>
    <comment ref="L97" authorId="0" shapeId="0">
      <text>
        <r>
          <rPr>
            <b/>
            <sz val="9"/>
            <color indexed="81"/>
            <rFont val="Tahoma"/>
            <family val="2"/>
          </rPr>
          <t>kg CO₂e of N₂O per unit</t>
        </r>
      </text>
    </comment>
  </commentList>
</comments>
</file>

<file path=xl/comments4.xml><?xml version="1.0" encoding="utf-8"?>
<comments xmlns="http://schemas.openxmlformats.org/spreadsheetml/2006/main">
  <authors>
    <author>Sophia White</author>
    <author>Austin Hansell</author>
    <author>nistorb</author>
    <author/>
  </authors>
  <commentList>
    <comment ref="G8" authorId="0" shapeId="0">
      <text>
        <r>
          <rPr>
            <b/>
            <sz val="9"/>
            <color indexed="81"/>
            <rFont val="Tahoma"/>
            <family val="2"/>
          </rPr>
          <t>kg CO₂e of CH₄ per unit</t>
        </r>
      </text>
    </comment>
    <comment ref="H8" authorId="0" shapeId="0">
      <text>
        <r>
          <rPr>
            <b/>
            <sz val="9"/>
            <color indexed="81"/>
            <rFont val="Tahoma"/>
            <family val="2"/>
          </rPr>
          <t>kg CO₂e of N₂O per unit</t>
        </r>
      </text>
    </comment>
    <comment ref="D9" authorId="1" shapeId="0">
      <text>
        <r>
          <rPr>
            <b/>
            <sz val="9"/>
            <color indexed="81"/>
            <rFont val="Tahoma"/>
            <family val="2"/>
          </rPr>
          <t>Tonne kilometre: An equivalent measure of one tonne of transported goods over one km.</t>
        </r>
      </text>
    </comment>
    <comment ref="G13" authorId="0" shapeId="0">
      <text>
        <r>
          <rPr>
            <b/>
            <sz val="9"/>
            <color indexed="81"/>
            <rFont val="Tahoma"/>
            <family val="2"/>
          </rPr>
          <t>kg CO₂e of CH₄ per unit</t>
        </r>
      </text>
    </comment>
    <comment ref="H13" authorId="0" shapeId="0">
      <text>
        <r>
          <rPr>
            <b/>
            <sz val="9"/>
            <color indexed="81"/>
            <rFont val="Tahoma"/>
            <family val="2"/>
          </rPr>
          <t>kg CO₂e of N₂O per unit</t>
        </r>
      </text>
    </comment>
    <comment ref="K13" authorId="0" shapeId="0">
      <text>
        <r>
          <rPr>
            <b/>
            <sz val="9"/>
            <color indexed="81"/>
            <rFont val="Tahoma"/>
            <family val="2"/>
          </rPr>
          <t>kg CO₂e of CH₄ per unit</t>
        </r>
      </text>
    </comment>
    <comment ref="L13" authorId="0" shapeId="0">
      <text>
        <r>
          <rPr>
            <b/>
            <sz val="9"/>
            <color indexed="81"/>
            <rFont val="Tahoma"/>
            <family val="2"/>
          </rPr>
          <t>kg CO₂e of N₂O per unit</t>
        </r>
      </text>
    </comment>
    <comment ref="O13" authorId="0" shapeId="0">
      <text>
        <r>
          <rPr>
            <b/>
            <sz val="9"/>
            <color indexed="81"/>
            <rFont val="Tahoma"/>
            <family val="2"/>
          </rPr>
          <t>kg CO₂e of CH₄ per unit</t>
        </r>
      </text>
    </comment>
    <comment ref="P13" authorId="0" shapeId="0">
      <text>
        <r>
          <rPr>
            <b/>
            <sz val="9"/>
            <color indexed="81"/>
            <rFont val="Tahoma"/>
            <family val="2"/>
          </rPr>
          <t>kg CO₂e of N₂O per unit</t>
        </r>
      </text>
    </comment>
    <comment ref="G62" authorId="0" shapeId="0">
      <text>
        <r>
          <rPr>
            <b/>
            <sz val="9"/>
            <color indexed="81"/>
            <rFont val="Tahoma"/>
            <family val="2"/>
          </rPr>
          <t>kg CO₂e of CH₄ per unit</t>
        </r>
      </text>
    </comment>
    <comment ref="H62" authorId="0" shapeId="0">
      <text>
        <r>
          <rPr>
            <b/>
            <sz val="9"/>
            <color indexed="81"/>
            <rFont val="Tahoma"/>
            <family val="2"/>
          </rPr>
          <t>kg CO₂e of N₂O per unit</t>
        </r>
      </text>
    </comment>
    <comment ref="G71" authorId="0" shapeId="0">
      <text>
        <r>
          <rPr>
            <b/>
            <sz val="9"/>
            <color indexed="81"/>
            <rFont val="Tahoma"/>
            <family val="2"/>
          </rPr>
          <t>kg CO₂e of CH₄ per unit</t>
        </r>
      </text>
    </comment>
    <comment ref="H71" authorId="0" shapeId="0">
      <text>
        <r>
          <rPr>
            <b/>
            <sz val="9"/>
            <color indexed="81"/>
            <rFont val="Tahoma"/>
            <family val="2"/>
          </rPr>
          <t>kg CO₂e of N₂O per unit</t>
        </r>
      </text>
    </comment>
    <comment ref="K71" authorId="0" shapeId="0">
      <text>
        <r>
          <rPr>
            <b/>
            <sz val="9"/>
            <color indexed="81"/>
            <rFont val="Tahoma"/>
            <family val="2"/>
          </rPr>
          <t>kg CO₂e of CH₄ per unit</t>
        </r>
      </text>
    </comment>
    <comment ref="L71" authorId="0" shapeId="0">
      <text>
        <r>
          <rPr>
            <b/>
            <sz val="9"/>
            <color indexed="81"/>
            <rFont val="Tahoma"/>
            <family val="2"/>
          </rPr>
          <t>kg CO₂e of N₂O per unit</t>
        </r>
      </text>
    </comment>
    <comment ref="O71" authorId="0" shapeId="0">
      <text>
        <r>
          <rPr>
            <b/>
            <sz val="9"/>
            <color indexed="81"/>
            <rFont val="Tahoma"/>
            <family val="2"/>
          </rPr>
          <t>kg CO₂e of CH₄ per unit</t>
        </r>
      </text>
    </comment>
    <comment ref="P71" authorId="0" shapeId="0">
      <text>
        <r>
          <rPr>
            <b/>
            <sz val="9"/>
            <color indexed="81"/>
            <rFont val="Tahoma"/>
            <family val="2"/>
          </rPr>
          <t>kg CO₂e of N₂O per unit</t>
        </r>
      </text>
    </comment>
    <comment ref="E90" authorId="0" shapeId="0">
      <text>
        <r>
          <rPr>
            <sz val="9"/>
            <color indexed="81"/>
            <rFont val="Tahoma"/>
            <family val="2"/>
          </rPr>
          <t>Assumed pre 2010 there are no BEV</t>
        </r>
      </text>
    </comment>
    <comment ref="G98" authorId="0" shapeId="0">
      <text>
        <r>
          <rPr>
            <b/>
            <sz val="9"/>
            <color indexed="81"/>
            <rFont val="Tahoma"/>
            <family val="2"/>
          </rPr>
          <t>kg CO₂e of CH₄ per unit</t>
        </r>
      </text>
    </comment>
    <comment ref="H98" authorId="0" shapeId="0">
      <text>
        <r>
          <rPr>
            <b/>
            <sz val="9"/>
            <color indexed="81"/>
            <rFont val="Tahoma"/>
            <family val="2"/>
          </rPr>
          <t>kg CO₂e of N₂O per unit</t>
        </r>
      </text>
    </comment>
    <comment ref="G104" authorId="0" shapeId="0">
      <text>
        <r>
          <rPr>
            <b/>
            <sz val="9"/>
            <color indexed="81"/>
            <rFont val="Tahoma"/>
            <family val="2"/>
          </rPr>
          <t>kg CO₂e of CH₄ per unit</t>
        </r>
      </text>
    </comment>
    <comment ref="H104" authorId="0" shapeId="0">
      <text>
        <r>
          <rPr>
            <b/>
            <sz val="9"/>
            <color indexed="81"/>
            <rFont val="Tahoma"/>
            <family val="2"/>
          </rPr>
          <t>kg CO₂e of N₂O per unit</t>
        </r>
      </text>
    </comment>
    <comment ref="K104" authorId="0" shapeId="0">
      <text>
        <r>
          <rPr>
            <b/>
            <sz val="9"/>
            <color indexed="81"/>
            <rFont val="Tahoma"/>
            <family val="2"/>
          </rPr>
          <t>kg CO₂e of CH₄ per unit</t>
        </r>
      </text>
    </comment>
    <comment ref="L104" authorId="0" shapeId="0">
      <text>
        <r>
          <rPr>
            <b/>
            <sz val="9"/>
            <color indexed="81"/>
            <rFont val="Tahoma"/>
            <family val="2"/>
          </rPr>
          <t>kg CO₂e of N₂O per unit</t>
        </r>
      </text>
    </comment>
    <comment ref="G110" authorId="0" shapeId="0">
      <text>
        <r>
          <rPr>
            <b/>
            <sz val="9"/>
            <color indexed="81"/>
            <rFont val="Tahoma"/>
            <family val="2"/>
          </rPr>
          <t>kg CO₂e of CH₄ per unit</t>
        </r>
      </text>
    </comment>
    <comment ref="H110" authorId="0" shapeId="0">
      <text>
        <r>
          <rPr>
            <b/>
            <sz val="9"/>
            <color indexed="81"/>
            <rFont val="Tahoma"/>
            <family val="2"/>
          </rPr>
          <t>kg CO₂e of N₂O per unit</t>
        </r>
      </text>
    </comment>
    <comment ref="G116" authorId="0" shapeId="0">
      <text>
        <r>
          <rPr>
            <b/>
            <sz val="9"/>
            <color indexed="81"/>
            <rFont val="Tahoma"/>
            <family val="2"/>
          </rPr>
          <t>kg CO₂e of CH₄ per unit</t>
        </r>
      </text>
    </comment>
    <comment ref="H116" authorId="0" shapeId="0">
      <text>
        <r>
          <rPr>
            <b/>
            <sz val="9"/>
            <color indexed="81"/>
            <rFont val="Tahoma"/>
            <family val="2"/>
          </rPr>
          <t>kg CO₂e of N₂O per unit</t>
        </r>
      </text>
    </comment>
    <comment ref="C123" authorId="0" shapeId="0">
      <text>
        <r>
          <rPr>
            <sz val="9"/>
            <color indexed="81"/>
            <rFont val="Tahoma"/>
            <family val="2"/>
          </rPr>
          <t xml:space="preserve">36,900 dwt according to FIGS. </t>
        </r>
      </text>
    </comment>
    <comment ref="C130" authorId="0" shapeId="0">
      <text>
        <r>
          <rPr>
            <sz val="9"/>
            <color indexed="81"/>
            <rFont val="Tahoma"/>
            <family val="2"/>
          </rPr>
          <t xml:space="preserve">Based on FIGs, 10,000+ dwt
</t>
        </r>
      </text>
    </comment>
    <comment ref="C137" authorId="0" shapeId="0">
      <text>
        <r>
          <rPr>
            <sz val="9"/>
            <color indexed="81"/>
            <rFont val="Tahoma"/>
            <family val="2"/>
          </rPr>
          <t xml:space="preserve">Based on TEU size 2923 (2000-2999TEU)
</t>
        </r>
      </text>
    </comment>
    <comment ref="B141" authorId="2" shapeId="0">
      <text>
        <r>
          <rPr>
            <b/>
            <sz val="9"/>
            <color indexed="81"/>
            <rFont val="Tahoma"/>
            <family val="2"/>
          </rPr>
          <t>Roll on, roll off ferry (ie, the Interislander or Bluebridge)</t>
        </r>
      </text>
    </comment>
    <comment ref="D144" authorId="3" shapeId="0">
      <text>
        <r>
          <rPr>
            <b/>
            <sz val="8"/>
            <rFont val="Tahoma"/>
            <family val="2"/>
          </rPr>
          <t>An equivalent measure of one tonne of transported goods over one km.</t>
        </r>
      </text>
    </comment>
    <comment ref="G147" authorId="0" shapeId="0">
      <text>
        <r>
          <rPr>
            <b/>
            <sz val="9"/>
            <color indexed="81"/>
            <rFont val="Tahoma"/>
            <family val="2"/>
          </rPr>
          <t>kg CO₂e of CH₄ per unit</t>
        </r>
      </text>
    </comment>
    <comment ref="H147" authorId="0" shapeId="0">
      <text>
        <r>
          <rPr>
            <b/>
            <sz val="9"/>
            <color indexed="81"/>
            <rFont val="Tahoma"/>
            <family val="2"/>
          </rPr>
          <t>kg CO₂e of N₂O per unit</t>
        </r>
      </text>
    </comment>
  </commentList>
</comments>
</file>

<file path=xl/sharedStrings.xml><?xml version="1.0" encoding="utf-8"?>
<sst xmlns="http://schemas.openxmlformats.org/spreadsheetml/2006/main" count="2288" uniqueCount="514">
  <si>
    <t>CIPA tool for estimating changes in greenhouse gas emissions</t>
  </si>
  <si>
    <t>Introduction to the tool</t>
  </si>
  <si>
    <t>This tool supports the 2019 guidance for estimating greenhouse gas emissions of potential government interventions.</t>
  </si>
  <si>
    <t>The tool is separated into key emitting sectors:</t>
  </si>
  <si>
    <t>Electricity</t>
  </si>
  <si>
    <t>Transport</t>
  </si>
  <si>
    <t>Agriculture</t>
  </si>
  <si>
    <t>Waste</t>
  </si>
  <si>
    <t xml:space="preserve">Information about the key emitting sectors is drawn from the Ministry for the Environment's greenhouse gas inventory.  </t>
  </si>
  <si>
    <t>How to use the CIPA Excel Workbook</t>
  </si>
  <si>
    <t>1. Electricity</t>
  </si>
  <si>
    <t>2. Transport</t>
  </si>
  <si>
    <t>3. Waste</t>
  </si>
  <si>
    <t>4. Agriculture</t>
  </si>
  <si>
    <t>5. Industry (including process heat and emissions from the creation of materials e.g. steel / aluminium)</t>
  </si>
  <si>
    <t>6. Land-use change and forestry</t>
  </si>
  <si>
    <t>Methodology</t>
  </si>
  <si>
    <t>For help in using the tool, please email the CIPA team at the Ministry for the environment at cipa@mfe.govt.nz</t>
  </si>
  <si>
    <r>
      <t xml:space="preserve">This workbook was published on </t>
    </r>
    <r>
      <rPr>
        <sz val="12"/>
        <color rgb="FFFF0000"/>
        <rFont val="Calibri"/>
        <family val="2"/>
        <scheme val="minor"/>
      </rPr>
      <t>X XX</t>
    </r>
    <r>
      <rPr>
        <sz val="12"/>
        <color theme="1"/>
        <rFont val="Calibri"/>
        <family val="2"/>
        <scheme val="minor"/>
      </rPr>
      <t xml:space="preserve"> 2019 and is known as CIPA Excel Workbook version 1</t>
    </r>
  </si>
  <si>
    <t xml:space="preserve">The approach taken for estimating greenhouse gas emissions in this tool </t>
  </si>
  <si>
    <t>E= Q x F</t>
  </si>
  <si>
    <t>Where</t>
  </si>
  <si>
    <t>Q = activity data e.g. quantity of fuel used</t>
  </si>
  <si>
    <t>F = emission factor for emissions source</t>
  </si>
  <si>
    <t xml:space="preserve">The preferred form of data is in the units expressed in the emission factor tables, which results in the most accurate emission calculation. If the data cannot be collected in this unit then appropriate conversion factors should be used. </t>
  </si>
  <si>
    <t xml:space="preserve">Emission factors </t>
  </si>
  <si>
    <t>This formula applies to both the calculation of CO2-e emissions and individual carbon dioxide, methane and nitrous oxide emissions, with the appropriate emission factors applied for F.</t>
  </si>
  <si>
    <r>
      <t>Emission factors are provided in kg CO</t>
    </r>
    <r>
      <rPr>
        <vertAlign val="subscript"/>
        <sz val="11"/>
        <color theme="1"/>
        <rFont val="Calibri"/>
        <family val="2"/>
        <scheme val="minor"/>
      </rPr>
      <t>2</t>
    </r>
    <r>
      <rPr>
        <sz val="11"/>
        <color theme="1"/>
        <rFont val="Calibri"/>
        <family val="2"/>
        <scheme val="minor"/>
      </rPr>
      <t>-e and, where possible, the breakdown by carbon dioxide (CO</t>
    </r>
    <r>
      <rPr>
        <vertAlign val="subscript"/>
        <sz val="11"/>
        <color theme="1"/>
        <rFont val="Calibri"/>
        <family val="2"/>
        <scheme val="minor"/>
      </rPr>
      <t>2</t>
    </r>
    <r>
      <rPr>
        <sz val="11"/>
        <color theme="1"/>
        <rFont val="Calibri"/>
        <family val="2"/>
        <scheme val="minor"/>
      </rPr>
      <t>), methane (CH</t>
    </r>
    <r>
      <rPr>
        <vertAlign val="subscript"/>
        <sz val="11"/>
        <color theme="1"/>
        <rFont val="Calibri"/>
        <family val="2"/>
        <scheme val="minor"/>
      </rPr>
      <t>4</t>
    </r>
    <r>
      <rPr>
        <sz val="11"/>
        <color theme="1"/>
        <rFont val="Calibri"/>
        <family val="2"/>
        <scheme val="minor"/>
      </rPr>
      <t>) and nitrous oxide (N</t>
    </r>
    <r>
      <rPr>
        <vertAlign val="subscript"/>
        <sz val="11"/>
        <color theme="1"/>
        <rFont val="Calibri"/>
        <family val="2"/>
        <scheme val="minor"/>
      </rPr>
      <t>2</t>
    </r>
    <r>
      <rPr>
        <sz val="11"/>
        <color theme="1"/>
        <rFont val="Calibri"/>
        <family val="2"/>
        <scheme val="minor"/>
      </rPr>
      <t>O)  (in carbon dioxide equivalent, CO</t>
    </r>
    <r>
      <rPr>
        <vertAlign val="subscript"/>
        <sz val="11"/>
        <color theme="1"/>
        <rFont val="Calibri"/>
        <family val="2"/>
        <scheme val="minor"/>
      </rPr>
      <t>2</t>
    </r>
    <r>
      <rPr>
        <sz val="11"/>
        <color theme="1"/>
        <rFont val="Calibri"/>
        <family val="2"/>
        <scheme val="minor"/>
      </rPr>
      <t xml:space="preserve">-e) has also been provided. Emission factors are provided for these gases per unit as specified in the tables, for example: </t>
    </r>
  </si>
  <si>
    <t>Emission source</t>
  </si>
  <si>
    <t>Unit</t>
  </si>
  <si>
    <r>
      <t>kg CO</t>
    </r>
    <r>
      <rPr>
        <b/>
        <vertAlign val="subscript"/>
        <sz val="11"/>
        <color theme="1"/>
        <rFont val="Calibri"/>
        <family val="2"/>
        <scheme val="minor"/>
      </rPr>
      <t>2</t>
    </r>
    <r>
      <rPr>
        <b/>
        <sz val="11"/>
        <color theme="1"/>
        <rFont val="Calibri"/>
        <family val="2"/>
        <scheme val="minor"/>
      </rPr>
      <t>-e/unit</t>
    </r>
  </si>
  <si>
    <r>
      <t>kg CO</t>
    </r>
    <r>
      <rPr>
        <b/>
        <vertAlign val="subscript"/>
        <sz val="11"/>
        <color theme="1"/>
        <rFont val="Calibri"/>
        <family val="2"/>
        <scheme val="minor"/>
      </rPr>
      <t>2</t>
    </r>
    <r>
      <rPr>
        <b/>
        <sz val="11"/>
        <color theme="1"/>
        <rFont val="Calibri"/>
        <family val="2"/>
        <scheme val="minor"/>
      </rPr>
      <t>/unit</t>
    </r>
  </si>
  <si>
    <r>
      <t>kg CH</t>
    </r>
    <r>
      <rPr>
        <b/>
        <vertAlign val="subscript"/>
        <sz val="11"/>
        <color theme="1"/>
        <rFont val="Calibri"/>
        <family val="2"/>
        <scheme val="minor"/>
      </rPr>
      <t>4</t>
    </r>
    <r>
      <rPr>
        <b/>
        <sz val="11"/>
        <color theme="1"/>
        <rFont val="Calibri"/>
        <family val="2"/>
        <scheme val="minor"/>
      </rPr>
      <t>/unit</t>
    </r>
  </si>
  <si>
    <r>
      <t>kg N</t>
    </r>
    <r>
      <rPr>
        <b/>
        <vertAlign val="subscript"/>
        <sz val="11"/>
        <color theme="1"/>
        <rFont val="Calibri"/>
        <family val="2"/>
        <scheme val="minor"/>
      </rPr>
      <t>2</t>
    </r>
    <r>
      <rPr>
        <b/>
        <sz val="11"/>
        <color theme="1"/>
        <rFont val="Calibri"/>
        <family val="2"/>
        <scheme val="minor"/>
      </rPr>
      <t>O/unit</t>
    </r>
  </si>
  <si>
    <t>Regular petrol</t>
  </si>
  <si>
    <t>Litre</t>
  </si>
  <si>
    <t>These numbers are the emission factors for data in litres</t>
  </si>
  <si>
    <r>
      <t>The emission factors are taken from the Ministry for the Environment's</t>
    </r>
    <r>
      <rPr>
        <i/>
        <sz val="11"/>
        <color theme="1"/>
        <rFont val="Calibri"/>
        <family val="2"/>
        <scheme val="minor"/>
      </rPr>
      <t xml:space="preserve"> Measuring emissions: A guide for organisations</t>
    </r>
    <r>
      <rPr>
        <sz val="11"/>
        <color theme="1"/>
        <rFont val="Calibri"/>
        <family val="2"/>
        <scheme val="minor"/>
      </rPr>
      <t>.  The exception to this is the emission factors used for land use, land-use change and forestry (LULUCF), which use the emission factors used in</t>
    </r>
    <r>
      <rPr>
        <i/>
        <sz val="11"/>
        <color theme="1"/>
        <rFont val="Calibri"/>
        <family val="2"/>
        <scheme val="minor"/>
      </rPr>
      <t xml:space="preserve"> New Zealand's Greenhouse Gas Inventory</t>
    </r>
    <r>
      <rPr>
        <sz val="11"/>
        <color theme="1"/>
        <rFont val="Calibri"/>
        <family val="2"/>
        <scheme val="minor"/>
      </rPr>
      <t>.</t>
    </r>
  </si>
  <si>
    <r>
      <t xml:space="preserve">For more information the </t>
    </r>
    <r>
      <rPr>
        <i/>
        <sz val="11"/>
        <color theme="1"/>
        <rFont val="Calibri"/>
        <family val="2"/>
        <scheme val="minor"/>
      </rPr>
      <t>New Zealand's Greenhouse Gas Inventory</t>
    </r>
    <r>
      <rPr>
        <sz val="11"/>
        <color theme="1"/>
        <rFont val="Calibri"/>
        <family val="2"/>
        <scheme val="minor"/>
      </rPr>
      <t>, see https://www.mfe.govt.nz/sites/default/files/media/Climate%20Change/nz-greenhouse-gas-inventory-2019.pdf</t>
    </r>
  </si>
  <si>
    <r>
      <t xml:space="preserve">For more information on the Ministry for the Environment's </t>
    </r>
    <r>
      <rPr>
        <i/>
        <sz val="11"/>
        <color theme="1"/>
        <rFont val="Calibri"/>
        <family val="2"/>
        <scheme val="minor"/>
      </rPr>
      <t>Measuring emissions: A guide for organisations</t>
    </r>
    <r>
      <rPr>
        <sz val="11"/>
        <color theme="1"/>
        <rFont val="Calibri"/>
        <family val="2"/>
        <scheme val="minor"/>
      </rPr>
      <t>, see https://www.mfe.govt.nz/publications/climate-change/measuring-emissions-guide-organisations-2019-quick-guide</t>
    </r>
  </si>
  <si>
    <t>Global Warming Potentials</t>
  </si>
  <si>
    <r>
      <t>All emission factors in the guide are expressed in units of carbon dioxide equivalent (CO</t>
    </r>
    <r>
      <rPr>
        <vertAlign val="subscript"/>
        <sz val="11"/>
        <color theme="1"/>
        <rFont val="Calibri"/>
        <family val="2"/>
        <scheme val="minor"/>
      </rPr>
      <t>2</t>
    </r>
    <r>
      <rPr>
        <sz val="11"/>
        <color theme="1"/>
        <rFont val="Calibri"/>
        <family val="2"/>
        <scheme val="minor"/>
      </rPr>
      <t>-e), which is in line with the</t>
    </r>
    <r>
      <rPr>
        <i/>
        <sz val="11"/>
        <color theme="1"/>
        <rFont val="Calibri"/>
        <family val="2"/>
        <scheme val="minor"/>
      </rPr>
      <t xml:space="preserve"> GHG Protocol</t>
    </r>
    <r>
      <rPr>
        <sz val="11"/>
        <color theme="1"/>
        <rFont val="Calibri"/>
        <family val="2"/>
        <scheme val="minor"/>
      </rPr>
      <t>. The Global Warming Potentials (GWPs) used are those from the</t>
    </r>
    <r>
      <rPr>
        <i/>
        <sz val="11"/>
        <color theme="1"/>
        <rFont val="Calibri"/>
        <family val="2"/>
        <scheme val="minor"/>
      </rPr>
      <t xml:space="preserve"> IPCC, 2007, Fourth Assessment Report</t>
    </r>
    <r>
      <rPr>
        <sz val="11"/>
        <color theme="1"/>
        <rFont val="Calibri"/>
        <family val="2"/>
        <scheme val="minor"/>
      </rPr>
      <t xml:space="preserve">. The use of these values is in line with the United Nations Framework Convention on Climate Change (UNFCCC), to which the New Zealand National Inventory Report is submitted. </t>
    </r>
  </si>
  <si>
    <t>Greenhouse Gas</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</si>
  <si>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</si>
  <si>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</si>
  <si>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</si>
  <si>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Underlying assumptions</t>
  </si>
  <si>
    <t>More information on the greenhouse gas inventory can be found here: http://www.mfe.govt.nz/climate-change/state-of-our-atmosphere-and-climate/new-zealands-greenhouse-gas-inventory</t>
  </si>
  <si>
    <t>Uncertainties</t>
  </si>
  <si>
    <t>Assumptions</t>
  </si>
  <si>
    <t xml:space="preserve">Electricity used </t>
  </si>
  <si>
    <t>Electricity used</t>
  </si>
  <si>
    <t>kWh</t>
  </si>
  <si>
    <t>Not quantified</t>
  </si>
  <si>
    <t>Sectoral approach</t>
  </si>
  <si>
    <t>For ease of use, the CIPA tool is split into separate guidance for each of the 6 main emitting sectors, according to reported emissionsin New Zealand’s greenhouse gas inventory.</t>
  </si>
  <si>
    <t>It is likely that some policy interventions will have impacts across different sectors; the tool allows for an aggregation of emission impacts across sectors.</t>
  </si>
  <si>
    <t>Identifying affected sectors</t>
  </si>
  <si>
    <t>The intention of this sheet is to help identify which sectors are likely to be affected by the potential intervention being considered.</t>
  </si>
  <si>
    <t>It is possible that the potential intervention will impact on one or more sectors.  In this case, consideration should be given to all these impacts.</t>
  </si>
  <si>
    <t>If yes, please go to "Electricity"</t>
  </si>
  <si>
    <t>e.g. energy efficiency measures, an uptake in electric vehicles, the electrification of process heat.</t>
  </si>
  <si>
    <t>e.g. fuel switching from oil to biomass, electrification of transport</t>
  </si>
  <si>
    <t>If yes, please go to "Waste"</t>
  </si>
  <si>
    <t>e.g. encouraging behaviour change, changed charges for waste disposed of at landfill</t>
  </si>
  <si>
    <t>If yes, please go to "Agriculture"</t>
  </si>
  <si>
    <t>e.g. a reduction in the use of nitrogen fertiliser, a reduction in the numbers of ruminants</t>
  </si>
  <si>
    <t>If yes, please go to "industry"</t>
  </si>
  <si>
    <t>e.g. the electrification of process heat, construction of new roads / buildings</t>
  </si>
  <si>
    <t>e.g. conversion of land from sheep &amp; beef to forestry</t>
  </si>
  <si>
    <t>Summary sheet</t>
  </si>
  <si>
    <t>The purpose of this sheet is to summarise the greenhouse gas impacts calculated in this workbook.  This sheet can be used to aid in completing the Climate Implications of Policy Assessment - Disclosure Sheet</t>
  </si>
  <si>
    <t xml:space="preserve">1. What is the proposal? </t>
  </si>
  <si>
    <t>Describe the policy proposal, including its intent, timelines and implementation.</t>
  </si>
  <si>
    <t>If yes, please give details.  If no, what is the objective(s) of the proposal?</t>
  </si>
  <si>
    <t>3. What sector are affected by the proposal</t>
  </si>
  <si>
    <t>Give details of the sectors affected by the proposal, as defined in this workbook</t>
  </si>
  <si>
    <t>4. What is the appraisal period start date?</t>
  </si>
  <si>
    <t>5. What is the appraisal period end date?</t>
  </si>
  <si>
    <t>(drop down menu)</t>
  </si>
  <si>
    <t>Summary questions</t>
  </si>
  <si>
    <t>Summary table</t>
  </si>
  <si>
    <t xml:space="preserve">2. Is a reduction in emissions an explicit objective of the proposal?  </t>
  </si>
  <si>
    <t>2022 – 2025</t>
  </si>
  <si>
    <t>2026 – 2030</t>
  </si>
  <si>
    <t>2031 – 2035</t>
  </si>
  <si>
    <t>Annual average</t>
  </si>
  <si>
    <t>Industry</t>
  </si>
  <si>
    <t>2020 – 2025 
(Provisional Emissions Budget)</t>
  </si>
  <si>
    <t>Sector</t>
  </si>
  <si>
    <t xml:space="preserve">(report on all sectors impacted if multiple) </t>
  </si>
  <si>
    <t>Land use, land change and forestry</t>
  </si>
  <si>
    <t>Emission factors for electricity</t>
  </si>
  <si>
    <t xml:space="preserve">Additional information </t>
  </si>
  <si>
    <r>
      <t>All emissions are expressed as kg of carbon dioxide equivalent (kg CO</t>
    </r>
    <r>
      <rPr>
        <vertAlign val="subscript"/>
        <sz val="11"/>
        <color theme="1"/>
        <rFont val="Calibri"/>
        <family val="2"/>
        <scheme val="minor"/>
      </rPr>
      <t>2</t>
    </r>
    <r>
      <rPr>
        <sz val="11"/>
        <color theme="1"/>
        <rFont val="Calibri"/>
        <family val="2"/>
        <scheme val="minor"/>
      </rPr>
      <t>-e) per unit and are rounded to three decimal places unless the number is significantly small.</t>
    </r>
  </si>
  <si>
    <t xml:space="preserve">Light passenger vehicle emission factors </t>
  </si>
  <si>
    <t>Pre-2010 Fleet</t>
  </si>
  <si>
    <t>2010–2015 Fleet</t>
  </si>
  <si>
    <t>Post-2015 Fleet</t>
  </si>
  <si>
    <t xml:space="preserve">Uncertainties </t>
  </si>
  <si>
    <t xml:space="preserve">Petrol vehicle </t>
  </si>
  <si>
    <t xml:space="preserve"> &lt;1350 cc</t>
  </si>
  <si>
    <t>km</t>
  </si>
  <si>
    <t>See Detailed Guide</t>
  </si>
  <si>
    <t>1350 - &lt;1600 cc</t>
  </si>
  <si>
    <t>1600 - &lt;2000 cc</t>
  </si>
  <si>
    <t>2000 - &lt;3000 cc</t>
  </si>
  <si>
    <t>≥3000 cc</t>
  </si>
  <si>
    <t>Diesel vehicle</t>
  </si>
  <si>
    <t>Petrol hybrid vehicle</t>
  </si>
  <si>
    <t>Diesel hybrid vehicle</t>
  </si>
  <si>
    <t>Petrol Plug-in hybrid electric vehicle (PHEV) - petrol consumption</t>
  </si>
  <si>
    <t>Petrol Plug-in hybrid electric vehicle (PHEV) - electricity consumption</t>
  </si>
  <si>
    <t>Diesel Plug-in hybrid electric vehicle (PHEV) - diesel consumption</t>
  </si>
  <si>
    <t>Diesel Plug-in hybrid electric vehicle (PHEV) - electricity consumption</t>
  </si>
  <si>
    <t>Electric vehicle (BEV)</t>
  </si>
  <si>
    <t>Very small</t>
  </si>
  <si>
    <t>Small</t>
  </si>
  <si>
    <t>Medium</t>
  </si>
  <si>
    <t>Large</t>
  </si>
  <si>
    <t>Very large</t>
  </si>
  <si>
    <t>Motorcycle</t>
  </si>
  <si>
    <t>&lt;60 cc, petrol</t>
  </si>
  <si>
    <r>
      <rPr>
        <sz val="11"/>
        <color theme="1"/>
        <rFont val="Calibri"/>
        <family val="2"/>
      </rPr>
      <t>≥</t>
    </r>
    <r>
      <rPr>
        <sz val="11"/>
        <color theme="1"/>
        <rFont val="Calibri"/>
        <family val="2"/>
        <scheme val="minor"/>
      </rPr>
      <t>60 cc, petrol</t>
    </r>
  </si>
  <si>
    <t>&lt;60 cc, electricity</t>
  </si>
  <si>
    <r>
      <rPr>
        <sz val="11"/>
        <color theme="1"/>
        <rFont val="Calibri"/>
        <family val="2"/>
      </rPr>
      <t>≥</t>
    </r>
    <r>
      <rPr>
        <sz val="11"/>
        <color theme="1"/>
        <rFont val="Calibri"/>
        <family val="2"/>
        <scheme val="minor"/>
      </rPr>
      <t>60 cc, electricity</t>
    </r>
  </si>
  <si>
    <t xml:space="preserve">Default light passenger vehicle emission factors </t>
  </si>
  <si>
    <t xml:space="preserve">Private car default (&lt;3000cc) </t>
  </si>
  <si>
    <t>Petrol</t>
  </si>
  <si>
    <t>Diesel</t>
  </si>
  <si>
    <t>Petrol hybrid</t>
  </si>
  <si>
    <t>Diesel hybrid</t>
  </si>
  <si>
    <t>Petrol plug-in hybrid (petrol consumption)</t>
  </si>
  <si>
    <t>Petrol plug-in hybrid (electricity consumption)</t>
  </si>
  <si>
    <t>Diesel plug-in hybrid (diesel consumption)</t>
  </si>
  <si>
    <t>Diesel plug-in hybrid (electricity consumption)</t>
  </si>
  <si>
    <t>Electric</t>
  </si>
  <si>
    <t>Rental car default (engine size 1600- &lt;2000 cc) assumed to be 2010-2015 fleet</t>
  </si>
  <si>
    <t>Taxi travel</t>
  </si>
  <si>
    <t>Taxi travel - distance travelled</t>
  </si>
  <si>
    <t>Taxi travel - dollars spent ($3/kilometre)</t>
  </si>
  <si>
    <t>$</t>
  </si>
  <si>
    <t xml:space="preserve">Public transport vehicle emission factors </t>
  </si>
  <si>
    <t>Diesel bus</t>
  </si>
  <si>
    <t xml:space="preserve"> &lt; 7500 kg</t>
  </si>
  <si>
    <t>See Detailed guide</t>
  </si>
  <si>
    <t>7500 - &lt;12000 kg</t>
  </si>
  <si>
    <r>
      <rPr>
        <sz val="11"/>
        <color theme="1"/>
        <rFont val="Calibri"/>
        <family val="2"/>
      </rPr>
      <t>≥</t>
    </r>
    <r>
      <rPr>
        <sz val="11"/>
        <color theme="1"/>
        <rFont val="Calibri"/>
        <family val="2"/>
        <scheme val="minor"/>
      </rPr>
      <t xml:space="preserve"> 12000 kg</t>
    </r>
  </si>
  <si>
    <t>Diesel hybrid bus</t>
  </si>
  <si>
    <t>Electric bus</t>
  </si>
  <si>
    <t xml:space="preserve">Domestic air travel passenger emission factors </t>
  </si>
  <si>
    <t>Without Radiative Forcing factors</t>
  </si>
  <si>
    <t>With Radiative Forcing factors</t>
  </si>
  <si>
    <t>Domestic flight</t>
  </si>
  <si>
    <t>National average</t>
  </si>
  <si>
    <t>passenger.km</t>
  </si>
  <si>
    <t>Jet aircraft</t>
  </si>
  <si>
    <t>Medium aircraft</t>
  </si>
  <si>
    <t>Small aircraft</t>
  </si>
  <si>
    <t>Transport assumptions</t>
  </si>
  <si>
    <t>Freight assumptions</t>
  </si>
  <si>
    <t>Road freight emission factors for freighting goods</t>
  </si>
  <si>
    <t>Road freight by truck</t>
  </si>
  <si>
    <t>tkm</t>
  </si>
  <si>
    <t>The truck is diesel as 79% of goods vans/ trucks and utility vehicles are diesel (Motor vehicle register). See Detailed Guide for more information.</t>
  </si>
  <si>
    <t>Road freight emission factors for light commercial vehicles</t>
  </si>
  <si>
    <r>
      <t>2010</t>
    </r>
    <r>
      <rPr>
        <b/>
        <sz val="11"/>
        <color theme="0"/>
        <rFont val="Calibri"/>
        <family val="2"/>
      </rPr>
      <t>–</t>
    </r>
    <r>
      <rPr>
        <b/>
        <sz val="11"/>
        <color theme="0"/>
        <rFont val="Calibri"/>
        <family val="2"/>
        <scheme val="minor"/>
      </rPr>
      <t>2015 Fleet</t>
    </r>
  </si>
  <si>
    <t>&lt;1350 cc</t>
  </si>
  <si>
    <t xml:space="preserve">Diesel </t>
  </si>
  <si>
    <t xml:space="preserve">Diesel hybrid </t>
  </si>
  <si>
    <t>Petrol Plug-in hybrid electric vehicle (PHEV) – petrol consumption</t>
  </si>
  <si>
    <t>Diesel Plug-in hybrid electric vehicle (PHEV) – diesel consumption</t>
  </si>
  <si>
    <t>Diesel Plug-in hybrid electric vehicle (PHEV) – electricity consumption</t>
  </si>
  <si>
    <t>Electricity : BEV (Battery Electric Vehicle)</t>
  </si>
  <si>
    <t>Default freight emission factors for light commercial vehicles</t>
  </si>
  <si>
    <t>Default</t>
  </si>
  <si>
    <t>Pre-2010 fleet with a 2000-3000 cc engine.  
See Detailed Guide for more information.</t>
  </si>
  <si>
    <t>Petrol Hybrid</t>
  </si>
  <si>
    <t>Diesel Hybrid</t>
  </si>
  <si>
    <t>Road freight emission factors for heavy goods vehicles</t>
  </si>
  <si>
    <t xml:space="preserve">HGV diesel </t>
  </si>
  <si>
    <t xml:space="preserve">&lt; 5,000 kg </t>
  </si>
  <si>
    <t xml:space="preserve">5,000 - &lt;7,500 kg </t>
  </si>
  <si>
    <t>7,500 - &lt;10,000 kg</t>
  </si>
  <si>
    <t xml:space="preserve">10,000 - &lt;12,000 kg </t>
  </si>
  <si>
    <t xml:space="preserve">12,000 - &lt;15,000 kg </t>
  </si>
  <si>
    <t xml:space="preserve">15,000 - &lt;20,000 kg </t>
  </si>
  <si>
    <t xml:space="preserve">20,000 - &lt;25,000 kg </t>
  </si>
  <si>
    <t xml:space="preserve">25,000 - &lt;30,000 kg </t>
  </si>
  <si>
    <t xml:space="preserve">≥ 30,000 kg </t>
  </si>
  <si>
    <t xml:space="preserve">HGV diesel hybrid </t>
  </si>
  <si>
    <t xml:space="preserve">HGV electric vehicles (BEV) </t>
  </si>
  <si>
    <t>n/a</t>
  </si>
  <si>
    <t>Default freight emission factors for heavy goods vehicles</t>
  </si>
  <si>
    <t>Default (pre-2010 and &lt; 7500 kg gross vehicle mass)</t>
  </si>
  <si>
    <t>HGV diesel</t>
  </si>
  <si>
    <t>Pre-2010 vehicle with a gross vehicle mass of &lt;7500 kg.</t>
  </si>
  <si>
    <t>HGV diesel hybrid</t>
  </si>
  <si>
    <t xml:space="preserve">Air freight emission factors </t>
  </si>
  <si>
    <t>With radiative forcing multiplier</t>
  </si>
  <si>
    <t>Without radiative forcing multiplier</t>
  </si>
  <si>
    <t>Freight flights</t>
  </si>
  <si>
    <t>Domestic</t>
  </si>
  <si>
    <t>Adopted from the UK BEIS 2018 Guidance</t>
  </si>
  <si>
    <t>Short haul</t>
  </si>
  <si>
    <t xml:space="preserve">Long haul </t>
  </si>
  <si>
    <t xml:space="preserve">Coastal shipping freight emission factors </t>
  </si>
  <si>
    <t>Domestic coastal freight</t>
  </si>
  <si>
    <t>Container freight</t>
  </si>
  <si>
    <t>Assumed heavy fuel oil is the shipping fuel used</t>
  </si>
  <si>
    <t>Oil products</t>
  </si>
  <si>
    <t>Other bulk</t>
  </si>
  <si>
    <t>International shipping freight emission factors</t>
  </si>
  <si>
    <t>Bulk carrier</t>
  </si>
  <si>
    <t>200,000+ dwt</t>
  </si>
  <si>
    <t>International shipping will be similar to those factors calculated by UK BEIS</t>
  </si>
  <si>
    <t>100,000–199,999 dwt</t>
  </si>
  <si>
    <t>60,000–99,999 dwt</t>
  </si>
  <si>
    <t>35,000–59,999 dwt</t>
  </si>
  <si>
    <t>10,000–34,999 dwt</t>
  </si>
  <si>
    <t>0–9999 dwt</t>
  </si>
  <si>
    <t>Average</t>
  </si>
  <si>
    <t>General cargo</t>
  </si>
  <si>
    <t>10,000+ dwt</t>
  </si>
  <si>
    <t>5000–9999 dwt</t>
  </si>
  <si>
    <t>0–4999 dwt</t>
  </si>
  <si>
    <t>10,000+ dwt 100+ TEU</t>
  </si>
  <si>
    <t>5000–9999 dwt 100+ TEU</t>
  </si>
  <si>
    <t>0–4999 dwt 100+ TEU</t>
  </si>
  <si>
    <t>Container ship</t>
  </si>
  <si>
    <t>8000+ TEU</t>
  </si>
  <si>
    <t>5000–7999 TEU</t>
  </si>
  <si>
    <t>3000–4999 TEU</t>
  </si>
  <si>
    <t>2000–2999 TEU</t>
  </si>
  <si>
    <t>1000–1999 TEU</t>
  </si>
  <si>
    <t>0–999 TEU</t>
  </si>
  <si>
    <t>Vehicle transport</t>
  </si>
  <si>
    <t>4000+ CEU</t>
  </si>
  <si>
    <t>0–3999 CEU</t>
  </si>
  <si>
    <t>RoRo-ferry</t>
  </si>
  <si>
    <t>2000+ LM</t>
  </si>
  <si>
    <t>0–1999 LM</t>
  </si>
  <si>
    <t>Refrigerated cargo</t>
  </si>
  <si>
    <t xml:space="preserve"> All dwt</t>
  </si>
  <si>
    <t xml:space="preserve">Rail freight emission factors </t>
  </si>
  <si>
    <t>Rail freight</t>
  </si>
  <si>
    <t>Emission factors for transport</t>
  </si>
  <si>
    <t>See separate tabs for assumptions</t>
  </si>
  <si>
    <t>Emission factors for waste</t>
  </si>
  <si>
    <t>Waste (known composition)</t>
  </si>
  <si>
    <t>Waste - food</t>
  </si>
  <si>
    <t>kg</t>
  </si>
  <si>
    <t>±40%</t>
  </si>
  <si>
    <r>
      <t>N</t>
    </r>
    <r>
      <rPr>
        <vertAlign val="subscript"/>
        <sz val="11"/>
        <color theme="1"/>
        <rFont val="Calibri"/>
        <family val="2"/>
        <scheme val="minor"/>
      </rPr>
      <t>2</t>
    </r>
    <r>
      <rPr>
        <sz val="11"/>
        <color theme="1"/>
        <rFont val="Calibri"/>
        <family val="2"/>
        <scheme val="minor"/>
      </rPr>
      <t>O and CO</t>
    </r>
    <r>
      <rPr>
        <vertAlign val="subscript"/>
        <sz val="11"/>
        <color theme="1"/>
        <rFont val="Calibri"/>
        <family val="2"/>
        <scheme val="minor"/>
      </rPr>
      <t>2</t>
    </r>
    <r>
      <rPr>
        <sz val="11"/>
        <color theme="1"/>
        <rFont val="Calibri"/>
        <family val="2"/>
        <scheme val="minor"/>
      </rPr>
      <t xml:space="preserve"> are excluded</t>
    </r>
  </si>
  <si>
    <t>Waste - garden</t>
  </si>
  <si>
    <t>Waste - paper</t>
  </si>
  <si>
    <t>Waste - wood</t>
  </si>
  <si>
    <t>Waste - textile</t>
  </si>
  <si>
    <t>Waste - nappies</t>
  </si>
  <si>
    <t>Waste - other (Inert)</t>
  </si>
  <si>
    <t>Waste (unknown composition)</t>
  </si>
  <si>
    <t>General waste</t>
  </si>
  <si>
    <t>Office waste</t>
  </si>
  <si>
    <r>
      <t xml:space="preserve">Waste to landfill </t>
    </r>
    <r>
      <rPr>
        <b/>
        <u/>
        <sz val="11"/>
        <color rgb="FFFFFFFF"/>
        <rFont val="Calibri"/>
        <family val="2"/>
      </rPr>
      <t>without</t>
    </r>
    <r>
      <rPr>
        <b/>
        <sz val="11"/>
        <color rgb="FFFFFFFF"/>
        <rFont val="Calibri"/>
        <family val="2"/>
      </rPr>
      <t xml:space="preserve"> gas recovery emission factors </t>
    </r>
  </si>
  <si>
    <t>Composting</t>
  </si>
  <si>
    <r>
      <t>kg CO</t>
    </r>
    <r>
      <rPr>
        <b/>
        <vertAlign val="subscript"/>
        <sz val="11"/>
        <color theme="1"/>
        <rFont val="Calibri"/>
        <family val="2"/>
        <scheme val="minor"/>
      </rPr>
      <t>2</t>
    </r>
    <r>
      <rPr>
        <b/>
        <sz val="11"/>
        <color theme="1"/>
        <rFont val="Calibri"/>
        <family val="2"/>
        <scheme val="minor"/>
      </rPr>
      <t>-e</t>
    </r>
  </si>
  <si>
    <r>
      <t>kg CO</t>
    </r>
    <r>
      <rPr>
        <b/>
        <vertAlign val="subscript"/>
        <sz val="11"/>
        <color theme="1"/>
        <rFont val="Calibri"/>
        <family val="2"/>
        <scheme val="minor"/>
      </rPr>
      <t>2</t>
    </r>
  </si>
  <si>
    <r>
      <t>kg CH</t>
    </r>
    <r>
      <rPr>
        <b/>
        <vertAlign val="subscript"/>
        <sz val="11"/>
        <color theme="1"/>
        <rFont val="Calibri"/>
        <family val="2"/>
        <scheme val="minor"/>
      </rPr>
      <t>4</t>
    </r>
  </si>
  <si>
    <r>
      <t>kg N</t>
    </r>
    <r>
      <rPr>
        <b/>
        <vertAlign val="subscript"/>
        <sz val="11"/>
        <color theme="1"/>
        <rFont val="Calibri"/>
        <family val="2"/>
        <scheme val="minor"/>
      </rPr>
      <t>2</t>
    </r>
    <r>
      <rPr>
        <b/>
        <sz val="11"/>
        <color theme="1"/>
        <rFont val="Calibri"/>
        <family val="2"/>
        <scheme val="minor"/>
      </rPr>
      <t>O</t>
    </r>
  </si>
  <si>
    <t>IPCC uncertainties</t>
  </si>
  <si>
    <t>IPCC default emission factors used</t>
  </si>
  <si>
    <r>
      <t xml:space="preserve">Waste to landfill </t>
    </r>
    <r>
      <rPr>
        <b/>
        <u/>
        <sz val="11"/>
        <color theme="1"/>
        <rFont val="Calibri"/>
        <family val="2"/>
      </rPr>
      <t>with</t>
    </r>
    <r>
      <rPr>
        <b/>
        <sz val="11"/>
        <color theme="1"/>
        <rFont val="Calibri"/>
        <family val="2"/>
      </rPr>
      <t xml:space="preserve"> gas recovery emission factors </t>
    </r>
  </si>
  <si>
    <r>
      <t>All emissions are expressed as kg of carbon dioxide equivalent (kg CO</t>
    </r>
    <r>
      <rPr>
        <vertAlign val="subscript"/>
        <sz val="11"/>
        <color theme="1"/>
        <rFont val="Calibri"/>
        <family val="2"/>
        <scheme val="minor"/>
      </rPr>
      <t>2</t>
    </r>
    <r>
      <rPr>
        <sz val="11"/>
        <color theme="1"/>
        <rFont val="Calibri"/>
        <family val="2"/>
        <scheme val="minor"/>
      </rPr>
      <t>-e) per unit and are rounded to two decimal places.</t>
    </r>
  </si>
  <si>
    <t>Emission factors for agriculture</t>
  </si>
  <si>
    <t>Enteric fermentation</t>
  </si>
  <si>
    <t>Dairy cattle</t>
  </si>
  <si>
    <t>per head</t>
  </si>
  <si>
    <t>± 16%</t>
  </si>
  <si>
    <t>These values are rounded to 2 significant figures.  See Detailed Guide for more information.</t>
  </si>
  <si>
    <t>Non-dairy cattle</t>
  </si>
  <si>
    <t>Sheep</t>
  </si>
  <si>
    <t>Deer</t>
  </si>
  <si>
    <t>Manure management</t>
  </si>
  <si>
    <r>
      <t xml:space="preserve"> CH</t>
    </r>
    <r>
      <rPr>
        <vertAlign val="subscript"/>
        <sz val="11"/>
        <color theme="1"/>
        <rFont val="Calibri"/>
        <family val="2"/>
        <scheme val="minor"/>
      </rPr>
      <t>4</t>
    </r>
    <r>
      <rPr>
        <sz val="11"/>
        <color theme="1"/>
        <rFont val="Calibri"/>
        <family val="2"/>
        <scheme val="minor"/>
      </rPr>
      <t xml:space="preserve"> is ± 20%,N</t>
    </r>
    <r>
      <rPr>
        <vertAlign val="subscript"/>
        <sz val="11"/>
        <color theme="1"/>
        <rFont val="Calibri"/>
        <family val="2"/>
        <scheme val="minor"/>
      </rPr>
      <t>2</t>
    </r>
    <r>
      <rPr>
        <sz val="11"/>
        <color theme="1"/>
        <rFont val="Calibri"/>
        <family val="2"/>
        <scheme val="minor"/>
      </rPr>
      <t>O is ± 100%</t>
    </r>
  </si>
  <si>
    <t>Emission factors for manure management system distribution, the activity data on the livestock population and the use of the various manure management systems.</t>
  </si>
  <si>
    <t>Fertiliser use</t>
  </si>
  <si>
    <t>Non-urea nitrogen fertiliser</t>
  </si>
  <si>
    <t>Urea nitrogen fertiliser not coated with urease inhibitor</t>
  </si>
  <si>
    <t>Emissions associated with the application of urea are estimated using a Tier 1 methodology (equation 11.13; IPCC, 2006), using the default emission factor for carbon conversion of 0.20.</t>
  </si>
  <si>
    <r>
      <t>Assumed that all carbon in the fertilisers is emitted as CO</t>
    </r>
    <r>
      <rPr>
        <vertAlign val="subscript"/>
        <sz val="11"/>
        <color theme="1"/>
        <rFont val="Calibri"/>
        <family val="2"/>
        <scheme val="minor"/>
      </rPr>
      <t>2</t>
    </r>
    <r>
      <rPr>
        <sz val="11"/>
        <color theme="1"/>
        <rFont val="Calibri"/>
        <family val="2"/>
        <scheme val="minor"/>
      </rPr>
      <t xml:space="preserve"> into the atmosphere.</t>
    </r>
  </si>
  <si>
    <t>Urea nitrogen fertiliser coated with urease inhibitor</t>
  </si>
  <si>
    <t>Limestone</t>
  </si>
  <si>
    <t>Dolomite</t>
  </si>
  <si>
    <t>Agricultural soils</t>
  </si>
  <si>
    <t xml:space="preserve">All emissions are expressed as kg of carbon dioxide equivalent (kg CO2-e) per unit. </t>
  </si>
  <si>
    <t>Emission factors for industry</t>
  </si>
  <si>
    <t xml:space="preserve">Assumptions </t>
  </si>
  <si>
    <t xml:space="preserve">Stationary combustion fuel emission factors </t>
  </si>
  <si>
    <t>Residential use</t>
  </si>
  <si>
    <t>Coal - Default</t>
  </si>
  <si>
    <t>See Appendix A of the Detailed Guide</t>
  </si>
  <si>
    <t>Coal - Bituminous</t>
  </si>
  <si>
    <t>Coal - Sub-Bituminous</t>
  </si>
  <si>
    <t>Coal - Lignite</t>
  </si>
  <si>
    <t xml:space="preserve">Commercial use </t>
  </si>
  <si>
    <t xml:space="preserve">Coal - Default </t>
  </si>
  <si>
    <t>litre</t>
  </si>
  <si>
    <t>LPG</t>
  </si>
  <si>
    <t>Heavy fuel oil</t>
  </si>
  <si>
    <t>Light fuel oil</t>
  </si>
  <si>
    <t>Natural Gas</t>
  </si>
  <si>
    <t>GJ</t>
  </si>
  <si>
    <t>Industrial Use</t>
  </si>
  <si>
    <t>Biofuel and biomass emission factors</t>
  </si>
  <si>
    <t xml:space="preserve">Biofuel </t>
  </si>
  <si>
    <t>Bioethanol</t>
  </si>
  <si>
    <r>
      <t>IPCC defaults for N</t>
    </r>
    <r>
      <rPr>
        <vertAlign val="subscript"/>
        <sz val="11"/>
        <color theme="1"/>
        <rFont val="Calibri"/>
        <family val="2"/>
        <scheme val="minor"/>
      </rPr>
      <t>2</t>
    </r>
    <r>
      <rPr>
        <sz val="11"/>
        <color theme="1"/>
        <rFont val="Calibri"/>
        <family val="2"/>
        <scheme val="minor"/>
      </rPr>
      <t>O and CH</t>
    </r>
    <r>
      <rPr>
        <vertAlign val="subscript"/>
        <sz val="11"/>
        <color theme="1"/>
        <rFont val="Calibri"/>
        <family val="2"/>
        <scheme val="minor"/>
      </rPr>
      <t>4;</t>
    </r>
    <r>
      <rPr>
        <sz val="11"/>
        <color theme="1"/>
        <rFont val="Calibri"/>
        <family val="2"/>
        <scheme val="minor"/>
      </rPr>
      <t xml:space="preserve"> combustion for biofuel is the same regardless of transport or stationary combustion. Note the total CO</t>
    </r>
    <r>
      <rPr>
        <vertAlign val="subscript"/>
        <sz val="11"/>
        <color theme="1"/>
        <rFont val="Calibri"/>
        <family val="2"/>
        <scheme val="minor"/>
      </rPr>
      <t>2</t>
    </r>
    <r>
      <rPr>
        <sz val="11"/>
        <color theme="1"/>
        <rFont val="Calibri"/>
        <family val="2"/>
        <scheme val="minor"/>
      </rPr>
      <t>-e emission factor for biofuels and biomass only includes methane and nitrous oxide emissions</t>
    </r>
  </si>
  <si>
    <t>Biodiesel</t>
  </si>
  <si>
    <t>Wood - fireplaces</t>
  </si>
  <si>
    <t>Wood - industrial</t>
  </si>
  <si>
    <r>
      <t>All emissions are expressed as kg of carbon dioxide equivalent (kg CO</t>
    </r>
    <r>
      <rPr>
        <vertAlign val="subscript"/>
        <sz val="11"/>
        <color theme="1"/>
        <rFont val="Calibri"/>
        <family val="2"/>
        <scheme val="minor"/>
      </rPr>
      <t>2</t>
    </r>
    <r>
      <rPr>
        <sz val="11"/>
        <color theme="1"/>
        <rFont val="Calibri"/>
        <family val="2"/>
        <scheme val="minor"/>
      </rPr>
      <t>-e) per unit and are rounded to three significant figures.
Residential use emission factors are for fuel used primarily at residential properties.
Commercial use is for fuels used at properties or sites where commercial activities take place.
Industrial use emission factors can be applied where combustion takes place at sites where industrial processes or within engines that support industrial activities.
The emission factors for biofuels are unchanged whether they are combusted in a stationary or transport engine.</t>
    </r>
  </si>
  <si>
    <t>Construction material emission factors</t>
  </si>
  <si>
    <t>Concrete</t>
  </si>
  <si>
    <t>Includes activities up to the factory gate ie, does not include transport to the construction site and installation.</t>
  </si>
  <si>
    <t>17.5 MPa</t>
  </si>
  <si>
    <t>20 Mpa</t>
  </si>
  <si>
    <t>25 Mpa</t>
  </si>
  <si>
    <t>30 MPa</t>
  </si>
  <si>
    <t>35 MPa</t>
  </si>
  <si>
    <t>40 Mpa</t>
  </si>
  <si>
    <t>45 Mpa</t>
  </si>
  <si>
    <t>50 Mpa</t>
  </si>
  <si>
    <t>Steel</t>
  </si>
  <si>
    <t>Steel, structural, columns and beams</t>
  </si>
  <si>
    <t>Aluminium</t>
  </si>
  <si>
    <r>
      <t>All emissions are expressed as kg of carbon dioxide equivalent (kg CO</t>
    </r>
    <r>
      <rPr>
        <vertAlign val="subscript"/>
        <sz val="11"/>
        <color theme="1"/>
        <rFont val="Calibri"/>
        <family val="2"/>
        <scheme val="minor"/>
      </rPr>
      <t>2</t>
    </r>
    <r>
      <rPr>
        <sz val="11"/>
        <color theme="1"/>
        <rFont val="Calibri"/>
        <family val="2"/>
        <scheme val="minor"/>
      </rPr>
      <t>-e) per unit and are rounded to three decimal places.</t>
    </r>
  </si>
  <si>
    <t>Emission factors for land use, land use change and forestry</t>
  </si>
  <si>
    <t>See separate tab for assumptions</t>
  </si>
  <si>
    <t>Land use, land use change and forestry assumptions</t>
  </si>
  <si>
    <t>Estimating the changes in emissions due to changes in electricity use</t>
  </si>
  <si>
    <r>
      <t xml:space="preserve">Please enter the change in electricity use for each year from your policy scenario </t>
    </r>
    <r>
      <rPr>
        <sz val="11"/>
        <color rgb="FF000000"/>
        <rFont val="Calibri"/>
        <family val="2"/>
        <scheme val="minor"/>
      </rPr>
      <t xml:space="preserve">in the units shown.  These changes must be relative to the relevant baseline and account for policy overlaps. </t>
    </r>
  </si>
  <si>
    <r>
      <t xml:space="preserve">A </t>
    </r>
    <r>
      <rPr>
        <u/>
        <sz val="11"/>
        <color rgb="FF000000"/>
        <rFont val="Calibri"/>
        <family val="2"/>
        <scheme val="minor"/>
      </rPr>
      <t>reduction</t>
    </r>
    <r>
      <rPr>
        <sz val="11"/>
        <color rgb="FF000000"/>
        <rFont val="Calibri"/>
        <family val="2"/>
        <scheme val="minor"/>
      </rPr>
      <t xml:space="preserve"> in electricity use compared to the baseline (</t>
    </r>
    <r>
      <rPr>
        <i/>
        <sz val="11"/>
        <color rgb="FF000000"/>
        <rFont val="Calibri"/>
        <family val="2"/>
        <scheme val="minor"/>
      </rPr>
      <t>an</t>
    </r>
    <r>
      <rPr>
        <sz val="11"/>
        <color rgb="FF000000"/>
        <rFont val="Calibri"/>
        <family val="2"/>
        <scheme val="minor"/>
      </rPr>
      <t xml:space="preserve"> electricity</t>
    </r>
    <r>
      <rPr>
        <i/>
        <sz val="11"/>
        <color rgb="FF000000"/>
        <rFont val="Calibri"/>
        <family val="2"/>
        <scheme val="minor"/>
      </rPr>
      <t xml:space="preserve"> saving</t>
    </r>
    <r>
      <rPr>
        <sz val="11"/>
        <color rgb="FF000000"/>
        <rFont val="Calibri"/>
        <family val="2"/>
        <scheme val="minor"/>
      </rPr>
      <t xml:space="preserve">) should be noted as a negative figure.  An </t>
    </r>
    <r>
      <rPr>
        <u/>
        <sz val="11"/>
        <color rgb="FF000000"/>
        <rFont val="Calibri"/>
        <family val="2"/>
        <scheme val="minor"/>
      </rPr>
      <t>increase</t>
    </r>
    <r>
      <rPr>
        <sz val="11"/>
        <color rgb="FF000000"/>
        <rFont val="Calibri"/>
        <family val="2"/>
        <scheme val="minor"/>
      </rPr>
      <t xml:space="preserve"> in electricity use should be a positive figure. </t>
    </r>
  </si>
  <si>
    <t xml:space="preserve">This should be relative to the appropriate MOT / MBIE / EECA baseline.  </t>
  </si>
  <si>
    <t>Decreases in electricity demanded may be due for example from increased energy efficiency.  Increases in electricity demanded may be due to an increase in the electrification of process heat.</t>
  </si>
  <si>
    <t>Timeframes for analysis</t>
  </si>
  <si>
    <t xml:space="preserve">Change in electricity demanded </t>
  </si>
  <si>
    <t>kWh per year</t>
  </si>
  <si>
    <t xml:space="preserve">Change in emissions per year </t>
  </si>
  <si>
    <t>2010 - 2015 fleet</t>
  </si>
  <si>
    <t>Post 2015 fleet</t>
  </si>
  <si>
    <t>Change in the uptake of electric vehicles (km driven)</t>
  </si>
  <si>
    <t>kg CO2-e</t>
  </si>
  <si>
    <t>Emission changes from fuel switching from oil-powered vehicles (e.g. petrol, diesel, jet fuel) to electricity</t>
  </si>
  <si>
    <t>This would be associated with a reduction in emissions from oil-use, and (potentially) and increase in emissions from increased electricity demand (to input into the electricity tab in the worksheet).</t>
  </si>
  <si>
    <t xml:space="preserve">A change in light passenger vehicles.  </t>
  </si>
  <si>
    <t>A reduction in light passenger vehicles would be inputed as a negative number.  An increased in light passenger vehicles would be inputed as a positive number.</t>
  </si>
  <si>
    <t>Post 2015-fleet</t>
  </si>
  <si>
    <t>Change in emissions - all fleet types (kg CO2-e)</t>
  </si>
  <si>
    <t>Estimating the changes in emissions due to changes in waste going to landfill</t>
  </si>
  <si>
    <t xml:space="preserve">Please enter the change in waste going to landfil for each year from your policy scenario in the units shown.  These changes must be relative to the relevant baseline and account for policy overlaps. </t>
  </si>
  <si>
    <r>
      <t xml:space="preserve">A </t>
    </r>
    <r>
      <rPr>
        <u/>
        <sz val="11"/>
        <color rgb="FF000000"/>
        <rFont val="Calibri"/>
        <family val="2"/>
        <scheme val="minor"/>
      </rPr>
      <t>reduction</t>
    </r>
    <r>
      <rPr>
        <sz val="11"/>
        <color rgb="FF000000"/>
        <rFont val="Calibri"/>
        <family val="2"/>
        <scheme val="minor"/>
      </rPr>
      <t xml:space="preserve"> in waste compared to the baseline should be noted as a negative figure.  An </t>
    </r>
    <r>
      <rPr>
        <u/>
        <sz val="11"/>
        <color rgb="FF000000"/>
        <rFont val="Calibri"/>
        <family val="2"/>
        <scheme val="minor"/>
      </rPr>
      <t>increase</t>
    </r>
    <r>
      <rPr>
        <sz val="11"/>
        <color rgb="FF000000"/>
        <rFont val="Calibri"/>
        <family val="2"/>
        <scheme val="minor"/>
      </rPr>
      <t xml:space="preserve"> in waste should be a positive figure. </t>
    </r>
  </si>
  <si>
    <t>Amount of waste going to landfill (kg)</t>
  </si>
  <si>
    <t>Landfill type</t>
  </si>
  <si>
    <t>Food</t>
  </si>
  <si>
    <t>Garden</t>
  </si>
  <si>
    <t>Paper</t>
  </si>
  <si>
    <t>Wood</t>
  </si>
  <si>
    <t>Textile</t>
  </si>
  <si>
    <t>Nappies</t>
  </si>
  <si>
    <t>CO2-e</t>
  </si>
  <si>
    <t>Estimating the changes in emissions due to changes in agricultural practices</t>
  </si>
  <si>
    <t xml:space="preserve">Please enter the change in livestock for each year from your policy scenario in the units shown.  These changes must be relative to the relevant baseline and account for policy overlaps. </t>
  </si>
  <si>
    <r>
      <t xml:space="preserve">A </t>
    </r>
    <r>
      <rPr>
        <u/>
        <sz val="11"/>
        <color rgb="FF000000"/>
        <rFont val="Calibri"/>
        <family val="2"/>
        <scheme val="minor"/>
      </rPr>
      <t>reduction</t>
    </r>
    <r>
      <rPr>
        <sz val="11"/>
        <color rgb="FF000000"/>
        <rFont val="Calibri"/>
        <family val="2"/>
        <scheme val="minor"/>
      </rPr>
      <t xml:space="preserve"> in livestock to the baseline should be noted as a negative figure.  An </t>
    </r>
    <r>
      <rPr>
        <u/>
        <sz val="11"/>
        <color rgb="FF000000"/>
        <rFont val="Calibri"/>
        <family val="2"/>
        <scheme val="minor"/>
      </rPr>
      <t>increase</t>
    </r>
    <r>
      <rPr>
        <sz val="11"/>
        <color rgb="FF000000"/>
        <rFont val="Calibri"/>
        <family val="2"/>
        <scheme val="minor"/>
      </rPr>
      <t xml:space="preserve"> in livestock should be a positive figure. </t>
    </r>
  </si>
  <si>
    <t>Change in livestock - dairy herd</t>
  </si>
  <si>
    <t>Change in livestock - sheep &amp; lamb</t>
  </si>
  <si>
    <t>Change in livestock - non-dairy cattle</t>
  </si>
  <si>
    <t>Change in livestock - deer</t>
  </si>
  <si>
    <t>unit</t>
  </si>
  <si>
    <t>Changes in the number of livestock (unit)</t>
  </si>
  <si>
    <t>Emissions associated with changes in the number of livestock (CO2-e)</t>
  </si>
  <si>
    <t>Total</t>
  </si>
  <si>
    <t>Changes in the application of fertiliser (kg)</t>
  </si>
  <si>
    <t>Emissions associated with changes in the application of fertiliser (kg CO2-e)</t>
  </si>
  <si>
    <t xml:space="preserve">Estimating the changes in emissions due to industrial process and product use </t>
  </si>
  <si>
    <r>
      <t xml:space="preserve">Please enter the change in energy use for each sector and year from your policy scenario </t>
    </r>
    <r>
      <rPr>
        <sz val="11"/>
        <color rgb="FF000000"/>
        <rFont val="Calibri"/>
        <family val="2"/>
        <scheme val="minor"/>
      </rPr>
      <t xml:space="preserve">in the units shown.  These changes must be relative to the relevant baseline and account for policy overlaps. </t>
    </r>
  </si>
  <si>
    <r>
      <t xml:space="preserve">A </t>
    </r>
    <r>
      <rPr>
        <u/>
        <sz val="11"/>
        <color rgb="FF000000"/>
        <rFont val="Calibri"/>
        <family val="2"/>
        <scheme val="minor"/>
      </rPr>
      <t>reduction</t>
    </r>
    <r>
      <rPr>
        <sz val="11"/>
        <color rgb="FF000000"/>
        <rFont val="Calibri"/>
        <family val="2"/>
        <scheme val="minor"/>
      </rPr>
      <t xml:space="preserve"> in energy use compared to the baseline (</t>
    </r>
    <r>
      <rPr>
        <i/>
        <sz val="11"/>
        <color rgb="FF000000"/>
        <rFont val="Calibri"/>
        <family val="2"/>
        <scheme val="minor"/>
      </rPr>
      <t>an</t>
    </r>
    <r>
      <rPr>
        <sz val="11"/>
        <color rgb="FF000000"/>
        <rFont val="Calibri"/>
        <family val="2"/>
        <scheme val="minor"/>
      </rPr>
      <t xml:space="preserve"> </t>
    </r>
    <r>
      <rPr>
        <i/>
        <sz val="11"/>
        <color rgb="FF000000"/>
        <rFont val="Calibri"/>
        <family val="2"/>
        <scheme val="minor"/>
      </rPr>
      <t>energy saving</t>
    </r>
    <r>
      <rPr>
        <sz val="11"/>
        <color rgb="FF000000"/>
        <rFont val="Calibri"/>
        <family val="2"/>
        <scheme val="minor"/>
      </rPr>
      <t xml:space="preserve">) should be noted as a negative figure.  An </t>
    </r>
    <r>
      <rPr>
        <u/>
        <sz val="11"/>
        <color rgb="FF000000"/>
        <rFont val="Calibri"/>
        <family val="2"/>
        <scheme val="minor"/>
      </rPr>
      <t>increase</t>
    </r>
    <r>
      <rPr>
        <sz val="11"/>
        <color rgb="FF000000"/>
        <rFont val="Calibri"/>
        <family val="2"/>
        <scheme val="minor"/>
      </rPr>
      <t xml:space="preserve"> in energy use should be a positive figure. </t>
    </r>
  </si>
  <si>
    <t>Changes in the use of construction materials</t>
  </si>
  <si>
    <t>Changes in emissions from the use of construction materials</t>
  </si>
  <si>
    <t xml:space="preserve">Emissions reductions from process heat come from 1) efficiency improvements 2) fuel switching.  </t>
  </si>
  <si>
    <t>For emissions reductions from efficiency improvements, please input your estimates for a reduction in fuel use (for example coal or gas) in the table below.</t>
  </si>
  <si>
    <t>For emission reductions from fuel switching to biomass, please input your estimate for a reduction in coal or gas, and an increase in the use of biomass, in the table below</t>
  </si>
  <si>
    <t>For emissions reductions from fuel switching to electricity, please input your estimates for a reduction in fuel use (for example coal or gas) in the table below.  In addition, input your estimates for an increase in electricity use into the "Electricity" tab in this workbook.</t>
  </si>
  <si>
    <t>Bituminous</t>
  </si>
  <si>
    <t>Sub-Bituminous</t>
  </si>
  <si>
    <t>Lignite</t>
  </si>
  <si>
    <t>oil</t>
  </si>
  <si>
    <t>Gas</t>
  </si>
  <si>
    <t>industrial</t>
  </si>
  <si>
    <t>Coal</t>
  </si>
  <si>
    <t>Gj</t>
  </si>
  <si>
    <t xml:space="preserve">Wood </t>
  </si>
  <si>
    <t>Changes in fuel use (industrial use)</t>
  </si>
  <si>
    <t>Change in emissions from changes in fuel use (industrial use)</t>
  </si>
  <si>
    <t>Total changes in emissions in the transport sector</t>
  </si>
  <si>
    <t>Total changes in emissions in the electricity sector</t>
  </si>
  <si>
    <t>An increase in emissions is represented by a positive number; a decrease in emissions is represented by a negative number</t>
  </si>
  <si>
    <t>Total changes in emissions in the waste sector</t>
  </si>
  <si>
    <t>Total changes in emissions in the agricultural sector (kg CO2-e)</t>
  </si>
  <si>
    <t>Emissions from changes to process heat (industrial heat)</t>
  </si>
  <si>
    <t>Sequestration</t>
  </si>
  <si>
    <t xml:space="preserve">The Climate Change Response (Zero Carbon) Amendment Bill will set in statute an Emissions Reduction Target for 2050, and a series of five-year GHG emissions budgets to reach that target. </t>
  </si>
  <si>
    <t>The Climate Change Commission will advise on the first three GHG emission budgets in 2021 (covering 2022-25, 2026-30 and 2031-35).  Before these budgets are announced, the Provisional Emissions Budget (covering 2020-25) is needed to guide Government climate policy, in particular NZ ETS settings. The Provisional Emissions Budget will be superseded when the first set of GHG emissions budgets are decided upon.</t>
  </si>
  <si>
    <t xml:space="preserve">We recommend policy teams report on the GHG emission impacts of policy proposals out 2035 to align with the first three carbon budgets on which government will receive advice, and the Provisional Emissions Budget. </t>
  </si>
  <si>
    <t>Residential transport</t>
  </si>
  <si>
    <t>Changes in the amount of composting (kg)</t>
  </si>
  <si>
    <t>Change in emissions associated with waste going to landfill (kg CO2-e)</t>
  </si>
  <si>
    <t>Changes in emissions associated with a change in the amount of composting (kg C02-e)</t>
  </si>
  <si>
    <t>passengers</t>
  </si>
  <si>
    <t>Change in domestic air travel - passengers</t>
  </si>
  <si>
    <t>Change in public transport - diesel buses (km)</t>
  </si>
  <si>
    <t>Freight transport</t>
  </si>
  <si>
    <t>Estimating the changes in emissions due to changes in the energy use (oil products) for freight transport</t>
  </si>
  <si>
    <t>Estimating the changes in emissions due to changes in the energy use (oil products) for residential transport</t>
  </si>
  <si>
    <t>Electric buses</t>
  </si>
  <si>
    <t>Truck</t>
  </si>
  <si>
    <t xml:space="preserve">Road freight </t>
  </si>
  <si>
    <t>Light commercial vehicle</t>
  </si>
  <si>
    <t>Heavy goods vehicle</t>
  </si>
  <si>
    <t>Air freight</t>
  </si>
  <si>
    <t>Total freight emissions kg CO2-e</t>
  </si>
  <si>
    <t>Direct and indirect greenhouse gas impacts</t>
  </si>
  <si>
    <t>If yes, please go to "Transport - residential" and "Transport - commercial"</t>
  </si>
  <si>
    <t>Estimating the change in emissions associated with a change in land use.</t>
  </si>
  <si>
    <t>ha</t>
  </si>
  <si>
    <t>Planting of new forest - hectares</t>
  </si>
  <si>
    <t>Deforestation - hectares</t>
  </si>
  <si>
    <t>Total sequestration</t>
  </si>
  <si>
    <t xml:space="preserve">Total </t>
  </si>
  <si>
    <t>Where possible policy advisors should also report on the GHG emission impacts for the 2036-40, 2041-45 and 2045-50 budget periods (acknowledging that the Government will not have yet received advice on what these budgets should be), to align with the Emissions Reduction Target for 2050.</t>
  </si>
  <si>
    <t>2036 -2040</t>
  </si>
  <si>
    <t>2041-2045</t>
  </si>
  <si>
    <t>2046-2050</t>
  </si>
  <si>
    <t>Biomass gains</t>
  </si>
  <si>
    <t>Soil losses / gains</t>
  </si>
  <si>
    <t>Afforestation</t>
  </si>
  <si>
    <t>Biomass loss</t>
  </si>
  <si>
    <t xml:space="preserve">The biomass loss occurs within the year of conversion. </t>
  </si>
  <si>
    <t>Deforestation</t>
  </si>
  <si>
    <t>Emission factor</t>
  </si>
  <si>
    <t>Additional notes</t>
  </si>
  <si>
    <t>Natural forest</t>
  </si>
  <si>
    <t>Planted forest</t>
  </si>
  <si>
    <t xml:space="preserve">Planted forest </t>
  </si>
  <si>
    <t>These assumptions are based on Ministry for the Environment's analysis using information sourced from New Zealand's Greenhouse Gas Inventory.</t>
  </si>
  <si>
    <t>IE</t>
  </si>
  <si>
    <t>Natutal forest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</si>
  <si>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</si>
  <si>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</si>
  <si>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</si>
  <si>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</si>
  <si>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</si>
  <si>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</si>
  <si>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</si>
  <si>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</si>
  <si>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</si>
  <si>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</si>
  <si>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</si>
  <si>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</si>
  <si>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</si>
  <si>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</si>
  <si>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</si>
  <si>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</si>
  <si>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</si>
  <si>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</si>
  <si>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</si>
  <si>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</si>
  <si>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</si>
  <si>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</si>
  <si>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</si>
  <si>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</si>
  <si>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</si>
  <si>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</si>
  <si>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</si>
  <si>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</si>
  <si>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</si>
  <si>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</si>
  <si>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</si>
  <si>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Net change in biomass</t>
  </si>
  <si>
    <t>Sum of biomass gains and losses</t>
  </si>
  <si>
    <t>Included elsewhere</t>
  </si>
  <si>
    <t>Sum of total change in biomass and soil losses / gains</t>
  </si>
  <si>
    <t>Based on LUCAS yield tables</t>
  </si>
  <si>
    <t>Land use change</t>
  </si>
  <si>
    <t>If yes, please go to "Land use change"</t>
  </si>
  <si>
    <t xml:space="preserve">The purpose of this sheet is to provide a simple calculation for relatively small amounts of land use change. Land use change is focused on change from forest land to other land use types (deforestation), or to forest land from other land use types (deforestation). This could be, for example, from the planting of new forest (leading to a decrease in net greenhouse gas emissions, or deforestation (leading to an increase in net greenhouse gas emissions).  There are biomass and soil losses associated with each event. There are biomass and soil losses associated with each event. The biomass loss is from the previous land use’s biomass and that occurs within the year of conversion. The soils losses occur linearly over a 20 year period. The biomass gains (from afforestation) occur over a 28 year period and overlaps the next event.
For more complex changes, or for policy proposals which are likely to have significant greenhouse gas impacts, please seek advice from the Ministry for the Environment's Land use carbon analysis system team (LUCAS), the Ministry for Primary Industries, or Te Uru Rākau: Operational Policy – Forest Incentives team.
</t>
  </si>
  <si>
    <t xml:space="preserve">
There are biomass and soil losses associated with each event. The biomass loss is from the previous land use’s biomass and that occurs within the year of conversion. The soils losses occur linearly over a 20 year period. The biomass gains (from afforestation) occur over a 28 year period and overlap the next event.
</t>
  </si>
  <si>
    <t xml:space="preserve">
There are biomass and soil losses associated with each event. The biomass loss is from the previous land use’s biomass and that occurs within the year of conversion. The soils losses occur linearly over a 20 year period. The biomass gains (from afforestation) occur over a 28 year period and overlaps the next event.
</t>
  </si>
  <si>
    <r>
      <t>1.</t>
    </r>
    <r>
      <rPr>
        <sz val="7"/>
        <color theme="1"/>
        <rFont val="Times New Roman"/>
        <family val="1"/>
      </rPr>
      <t xml:space="preserve">    </t>
    </r>
    <r>
      <rPr>
        <b/>
        <sz val="11"/>
        <color theme="1"/>
        <rFont val="Arial"/>
        <family val="2"/>
      </rPr>
      <t xml:space="preserve">Is this proposal likely to result in a change in demand for electricity?  </t>
    </r>
  </si>
  <si>
    <r>
      <t>2.</t>
    </r>
    <r>
      <rPr>
        <sz val="7"/>
        <color theme="1"/>
        <rFont val="Times New Roman"/>
        <family val="1"/>
      </rPr>
      <t xml:space="preserve">    </t>
    </r>
    <r>
      <rPr>
        <b/>
        <sz val="11"/>
        <color theme="1"/>
        <rFont val="Arial"/>
        <family val="2"/>
      </rPr>
      <t xml:space="preserve">Is this proposal likely to result in a change in demand for transport fuels?  </t>
    </r>
  </si>
  <si>
    <r>
      <t>3.</t>
    </r>
    <r>
      <rPr>
        <sz val="7"/>
        <color theme="1"/>
        <rFont val="Times New Roman"/>
        <family val="1"/>
      </rPr>
      <t xml:space="preserve">    </t>
    </r>
    <r>
      <rPr>
        <b/>
        <sz val="11"/>
        <color theme="1"/>
        <rFont val="Arial"/>
        <family val="2"/>
      </rPr>
      <t>Is this proposal likely to result in a change in the amount of waste going to landfill?</t>
    </r>
  </si>
  <si>
    <r>
      <t>4.   </t>
    </r>
    <r>
      <rPr>
        <b/>
        <sz val="11"/>
        <color theme="1"/>
        <rFont val="Arial"/>
        <family val="2"/>
      </rPr>
      <t>Is this proposal likely to result in a change in agricultural practices?</t>
    </r>
  </si>
  <si>
    <r>
      <t xml:space="preserve">5.  </t>
    </r>
    <r>
      <rPr>
        <b/>
        <sz val="11"/>
        <color theme="1"/>
        <rFont val="Arial"/>
        <family val="2"/>
      </rPr>
      <t>Is this proposal likely to result in a change to industry and processing practices?</t>
    </r>
  </si>
  <si>
    <r>
      <t>6.</t>
    </r>
    <r>
      <rPr>
        <sz val="7"/>
        <color theme="1"/>
        <rFont val="Times New Roman"/>
        <family val="1"/>
      </rPr>
      <t xml:space="preserve">    </t>
    </r>
    <r>
      <rPr>
        <b/>
        <sz val="11"/>
        <color theme="1"/>
        <rFont val="Arial"/>
        <family val="2"/>
      </rPr>
      <t>Is this proposal likely to result in a change in land use, including forestry</t>
    </r>
  </si>
  <si>
    <t xml:space="preserve">Policy analysts should, as a minimum, estimate and report on the direct emissions impacts of policy proposals.  These are the impacts that flow reasonably automatically from the policy proposal.  </t>
  </si>
  <si>
    <t>tonne CO2-e</t>
  </si>
  <si>
    <t xml:space="preserve">Note: GHG emission figures are rounded to 0 decimal points.  </t>
  </si>
  <si>
    <t>Planting of new forest - tonne CO2-e</t>
  </si>
  <si>
    <t>Deforestation - tonne CO2-e</t>
  </si>
  <si>
    <t>Total change in emissions associated with deforestation - tonne CO2-e</t>
  </si>
  <si>
    <t xml:space="preserve">Emissions Changes* (tonne of CO2-e) – By Emissions Budget Period </t>
  </si>
  <si>
    <t>Change in the uptake of electric vehicles (kg CO2-e)</t>
  </si>
  <si>
    <t>Change in domestic air travel - kg CO2-e</t>
  </si>
  <si>
    <t>Emissions associated with a change in public transport - diesel buses (kg CO2-e)</t>
  </si>
  <si>
    <t>E= emissions from the emission source in kg CO2-e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</si>
</sst>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000"/>
    <numFmt numFmtId="165" formatCode="0.000"/>
    <numFmt numFmtId="166" formatCode="0.00000"/>
    <numFmt numFmtId="167" formatCode="0.0000000"/>
    <numFmt numFmtId="168" formatCode="0.000000"/>
    <numFmt numFmtId="169" formatCode="0.0"/>
    <numFmt numFmtId="170" formatCode="#,##0.0"/>
    <numFmt numFmtId="171" formatCode="0.00000000"/>
    <numFmt numFmtId="172" formatCode="_-* #,##0_-;\-* #,##0_-;_-* &quot;-&quot;??_-;_-@_-"/>
  </numFmts>
  <fonts count="3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24"/>
      <color theme="4"/>
      <name val="Calibri"/>
      <family val="2"/>
      <scheme val="minor"/>
    </font>
    <font>
      <sz val="12"/>
      <color theme="1"/>
      <name val="Calibri"/>
      <family val="2"/>
      <scheme val="minor"/>
    </font>
    <font>
      <sz val="12"/>
      <color rgb="FFFF0000"/>
      <name val="Calibri"/>
      <family val="2"/>
      <scheme val="minor"/>
    </font>
    <font>
      <vertAlign val="subscript"/>
      <sz val="11"/>
      <color theme="1"/>
      <name val="Calibri"/>
      <family val="2"/>
      <scheme val="minor"/>
    </font>
    <font>
      <b/>
      <vertAlign val="subscript"/>
      <sz val="11"/>
      <color theme="1"/>
      <name val="Calibri"/>
      <family val="2"/>
      <scheme val="minor"/>
    </font>
    <font>
      <sz val="11"/>
      <name val="Calibri"/>
      <family val="2"/>
      <scheme val="minor"/>
    </font>
    <font>
      <b/>
      <sz val="9"/>
      <color indexed="81"/>
      <name val="Tahoma"/>
      <family val="2"/>
    </font>
    <font>
      <sz val="9"/>
      <color indexed="81"/>
      <name val="Tahoma"/>
      <family val="2"/>
    </font>
    <font>
      <i/>
      <sz val="11"/>
      <color theme="1"/>
      <name val="Calibri"/>
      <family val="2"/>
      <scheme val="minor"/>
    </font>
    <font>
      <sz val="11"/>
      <color theme="3"/>
      <name val="Calibri"/>
      <family val="2"/>
      <scheme val="minor"/>
    </font>
    <font>
      <sz val="11"/>
      <color theme="1"/>
      <name val="Calibri"/>
      <family val="2"/>
    </font>
    <font>
      <i/>
      <sz val="12"/>
      <color theme="1"/>
      <name val="Calibri"/>
      <family val="2"/>
      <scheme val="minor"/>
    </font>
    <font>
      <b/>
      <sz val="11"/>
      <color theme="4"/>
      <name val="Calibri"/>
      <family val="2"/>
      <scheme val="minor"/>
    </font>
    <font>
      <b/>
      <sz val="11"/>
      <color theme="0"/>
      <name val="Calibri"/>
      <family val="2"/>
    </font>
    <font>
      <b/>
      <sz val="8"/>
      <name val="Tahoma"/>
      <family val="2"/>
    </font>
    <font>
      <b/>
      <u/>
      <sz val="11"/>
      <color rgb="FFFFFFFF"/>
      <name val="Calibri"/>
      <family val="2"/>
    </font>
    <font>
      <b/>
      <sz val="11"/>
      <color rgb="FFFFFFFF"/>
      <name val="Calibri"/>
      <family val="2"/>
    </font>
    <font>
      <b/>
      <u/>
      <sz val="11"/>
      <color theme="1"/>
      <name val="Calibri"/>
      <family val="2"/>
    </font>
    <font>
      <b/>
      <sz val="11"/>
      <color theme="1"/>
      <name val="Calibri"/>
      <family val="2"/>
    </font>
    <font>
      <sz val="11"/>
      <color rgb="FF000000"/>
      <name val="Calibri"/>
      <family val="2"/>
      <scheme val="minor"/>
    </font>
    <font>
      <u/>
      <sz val="11"/>
      <color rgb="FF000000"/>
      <name val="Calibri"/>
      <family val="2"/>
      <scheme val="minor"/>
    </font>
    <font>
      <i/>
      <sz val="11"/>
      <color rgb="FF000000"/>
      <name val="Calibri"/>
      <family val="2"/>
      <scheme val="minor"/>
    </font>
    <font>
      <b/>
      <sz val="12"/>
      <color theme="0"/>
      <name val="Calibri"/>
      <family val="2"/>
      <scheme val="minor"/>
    </font>
    <font>
      <sz val="11"/>
      <color theme="0"/>
      <name val="Calibri"/>
      <family val="2"/>
      <scheme val="minor"/>
    </font>
    <font>
      <sz val="11"/>
      <color theme="1"/>
      <name val="Arial"/>
      <family val="2"/>
    </font>
    <font>
      <sz val="7"/>
      <color theme="1"/>
      <name val="Times New Roman"/>
      <family val="1"/>
    </font>
    <font>
      <b/>
      <sz val="11"/>
      <color theme="1"/>
      <name val="Arial"/>
      <family val="2"/>
    </font>
  </fonts>
  <fills count="13">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6" tint="-0.249977111117893"/>
        <bgColor indexed="64"/>
      </patternFill>
    </fill>
    <fill>
      <patternFill patternType="solid">
        <fgColor theme="6"/>
        <bgColor indexed="64"/>
      </patternFill>
    </fill>
    <fill>
      <patternFill patternType="solid">
        <fgColor theme="6" tint="-0.499984740745262"/>
        <bgColor indexed="64"/>
      </patternFill>
    </fill>
    <fill>
      <patternFill patternType="solid">
        <fgColor theme="6" tint="-9.9978637043366805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s>
  <borders count="1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4"/>
      </left>
      <right/>
      <top/>
      <bottom style="medium">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4"/>
      </bottom>
      <diagonal/>
    </border>
    <border>
      <left style="medium">
        <color theme="4"/>
      </left>
      <right/>
      <top/>
      <bottom/>
      <diagonal/>
    </border>
    <border>
      <left/>
      <right style="medium">
        <color theme="4"/>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4"/>
      </left>
      <right style="thin">
        <color theme="4"/>
      </right>
      <top style="thin">
        <color theme="4"/>
      </top>
      <bottom style="thin">
        <color theme="4"/>
      </bottom>
      <diagonal/>
    </border>
    <border>
      <left style="medium">
        <color indexed="64"/>
      </left>
      <right style="thin">
        <color indexed="64"/>
      </right>
      <top style="thin">
        <color indexed="64"/>
      </top>
      <bottom style="thin">
        <color indexed="64"/>
      </bottom>
      <diagonal/>
    </border>
    <border>
      <left style="thin">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thin">
        <color theme="3"/>
      </left>
      <right style="thin">
        <color theme="3"/>
      </right>
      <top/>
      <bottom style="thin">
        <color theme="3"/>
      </bottom>
      <diagonal/>
    </border>
    <border>
      <left style="medium">
        <color indexed="64"/>
      </left>
      <right style="thin">
        <color theme="3"/>
      </right>
      <top style="medium">
        <color indexed="64"/>
      </top>
      <bottom style="thin">
        <color theme="3"/>
      </bottom>
      <diagonal/>
    </border>
    <border>
      <left style="thin">
        <color theme="3"/>
      </left>
      <right style="thin">
        <color theme="3"/>
      </right>
      <top style="medium">
        <color indexed="64"/>
      </top>
      <bottom style="thin">
        <color theme="3"/>
      </bottom>
      <diagonal/>
    </border>
    <border>
      <left style="thin">
        <color theme="3"/>
      </left>
      <right style="medium">
        <color indexed="64"/>
      </right>
      <top style="medium">
        <color indexed="64"/>
      </top>
      <bottom style="thin">
        <color theme="3"/>
      </bottom>
      <diagonal/>
    </border>
    <border>
      <left style="thin">
        <color indexed="64"/>
      </left>
      <right style="medium">
        <color indexed="64"/>
      </right>
      <top style="thin">
        <color indexed="64"/>
      </top>
      <bottom style="thin">
        <color indexed="64"/>
      </bottom>
      <diagonal/>
    </border>
    <border>
      <left/>
      <right style="thin">
        <color theme="3"/>
      </right>
      <top style="medium">
        <color indexed="64"/>
      </top>
      <bottom/>
      <diagonal/>
    </border>
    <border>
      <left/>
      <right style="thin">
        <color theme="3"/>
      </right>
      <top/>
      <bottom style="thin">
        <color theme="3"/>
      </bottom>
      <diagonal/>
    </border>
    <border>
      <left style="thin">
        <color theme="3"/>
      </left>
      <right/>
      <top style="medium">
        <color indexed="64"/>
      </top>
      <bottom/>
      <diagonal/>
    </border>
    <border>
      <left style="thin">
        <color theme="3"/>
      </left>
      <right/>
      <top/>
      <bottom style="thin">
        <color theme="3"/>
      </bottom>
      <diagonal/>
    </border>
    <border>
      <left/>
      <right/>
      <top/>
      <bottom style="thin">
        <color theme="3"/>
      </bottom>
      <diagonal/>
    </border>
    <border>
      <left style="medium">
        <color indexed="64"/>
      </left>
      <right style="thin">
        <color theme="3"/>
      </right>
      <top style="medium">
        <color indexed="64"/>
      </top>
      <bottom/>
      <diagonal/>
    </border>
    <border>
      <left style="medium">
        <color indexed="64"/>
      </left>
      <right style="thin">
        <color theme="3"/>
      </right>
      <top/>
      <bottom/>
      <diagonal/>
    </border>
    <border>
      <left/>
      <right style="medium">
        <color indexed="64"/>
      </right>
      <top/>
      <bottom style="thin">
        <color theme="3"/>
      </bottom>
      <diagonal/>
    </border>
    <border>
      <left style="medium">
        <color indexed="64"/>
      </left>
      <right style="thin">
        <color theme="3"/>
      </right>
      <top/>
      <bottom style="thin">
        <color theme="3"/>
      </bottom>
      <diagonal/>
    </border>
    <border>
      <left style="thin">
        <color theme="3"/>
      </left>
      <right style="medium">
        <color indexed="64"/>
      </right>
      <top style="thin">
        <color theme="3"/>
      </top>
      <bottom style="thin">
        <color theme="3"/>
      </bottom>
      <diagonal/>
    </border>
    <border>
      <left style="medium">
        <color indexed="64"/>
      </left>
      <right style="thin">
        <color theme="3"/>
      </right>
      <top style="thin">
        <color theme="3"/>
      </top>
      <bottom style="thin">
        <color theme="3"/>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style="thin">
        <color theme="4"/>
      </right>
      <top/>
      <bottom style="thin">
        <color theme="4"/>
      </bottom>
      <diagonal/>
    </border>
    <border>
      <left style="thin">
        <color indexed="64"/>
      </left>
      <right style="thin">
        <color theme="4"/>
      </right>
      <top/>
      <bottom style="thin">
        <color theme="3"/>
      </bottom>
      <diagonal/>
    </border>
    <border>
      <left style="medium">
        <color indexed="64"/>
      </left>
      <right/>
      <top style="medium">
        <color indexed="64"/>
      </top>
      <bottom style="thin">
        <color theme="5"/>
      </bottom>
      <diagonal/>
    </border>
    <border>
      <left/>
      <right/>
      <top style="medium">
        <color indexed="64"/>
      </top>
      <bottom style="thin">
        <color theme="5"/>
      </bottom>
      <diagonal/>
    </border>
    <border>
      <left/>
      <right style="medium">
        <color indexed="64"/>
      </right>
      <top style="medium">
        <color indexed="64"/>
      </top>
      <bottom style="thin">
        <color theme="5"/>
      </bottom>
      <diagonal/>
    </border>
    <border>
      <left style="medium">
        <color theme="4"/>
      </left>
      <right style="thin">
        <color theme="3"/>
      </right>
      <top style="thin">
        <color theme="3"/>
      </top>
      <bottom style="thin">
        <color theme="3"/>
      </bottom>
      <diagonal/>
    </border>
    <border>
      <left style="thin">
        <color theme="3"/>
      </left>
      <right style="medium">
        <color theme="4"/>
      </right>
      <top style="thin">
        <color theme="3"/>
      </top>
      <bottom style="thin">
        <color theme="3"/>
      </bottom>
      <diagonal/>
    </border>
    <border>
      <left style="thin">
        <color theme="3"/>
      </left>
      <right/>
      <top style="thin">
        <color theme="3"/>
      </top>
      <bottom style="thin">
        <color theme="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7030A0"/>
      </top>
      <bottom/>
      <diagonal/>
    </border>
    <border>
      <left style="thin">
        <color theme="3"/>
      </left>
      <right/>
      <top style="thin">
        <color rgb="FF000000"/>
      </top>
      <bottom style="thin">
        <color rgb="FF002060"/>
      </bottom>
      <diagonal/>
    </border>
    <border>
      <left/>
      <right/>
      <top style="thin">
        <color rgb="FF000000"/>
      </top>
      <bottom style="thin">
        <color rgb="FF002060"/>
      </bottom>
      <diagonal/>
    </border>
    <border>
      <left/>
      <right style="thin">
        <color theme="3"/>
      </right>
      <top style="thin">
        <color rgb="FF000000"/>
      </top>
      <bottom style="thin">
        <color rgb="FF002060"/>
      </bottom>
      <diagonal/>
    </border>
    <border>
      <left style="thin">
        <color theme="3"/>
      </left>
      <right/>
      <top/>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rgb="FF002060"/>
      </left>
      <right style="thin">
        <color rgb="FF002060"/>
      </right>
      <top style="thin">
        <color rgb="FF002060"/>
      </top>
      <bottom style="thin">
        <color rgb="FF002060"/>
      </bottom>
      <diagonal/>
    </border>
    <border>
      <left/>
      <right style="medium">
        <color theme="4"/>
      </right>
      <top/>
      <bottom style="medium">
        <color theme="4"/>
      </bottom>
      <diagonal/>
    </border>
    <border>
      <left style="medium">
        <color indexed="64"/>
      </left>
      <right style="thin">
        <color theme="3"/>
      </right>
      <top style="medium">
        <color indexed="64"/>
      </top>
      <bottom style="medium">
        <color indexed="64"/>
      </bottom>
      <diagonal/>
    </border>
    <border>
      <left style="thin">
        <color theme="3"/>
      </left>
      <right style="thin">
        <color theme="3"/>
      </right>
      <top style="medium">
        <color indexed="64"/>
      </top>
      <bottom style="medium">
        <color indexed="64"/>
      </bottom>
      <diagonal/>
    </border>
    <border>
      <left style="thin">
        <color theme="3"/>
      </left>
      <right style="medium">
        <color indexed="64"/>
      </right>
      <top style="medium">
        <color indexed="64"/>
      </top>
      <bottom style="medium">
        <color indexed="64"/>
      </bottom>
      <diagonal/>
    </border>
    <border>
      <left style="medium">
        <color indexed="64"/>
      </left>
      <right style="thin">
        <color theme="3"/>
      </right>
      <top style="thin">
        <color theme="3"/>
      </top>
      <bottom style="medium">
        <color indexed="64"/>
      </bottom>
      <diagonal/>
    </border>
    <border>
      <left style="thin">
        <color theme="3"/>
      </left>
      <right style="thin">
        <color theme="3"/>
      </right>
      <top style="thin">
        <color theme="3"/>
      </top>
      <bottom style="medium">
        <color indexed="64"/>
      </bottom>
      <diagonal/>
    </border>
    <border>
      <left style="thin">
        <color theme="3"/>
      </left>
      <right style="medium">
        <color indexed="64"/>
      </right>
      <top style="thin">
        <color theme="3"/>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theme="3"/>
      </right>
      <top style="thin">
        <color theme="3"/>
      </top>
      <bottom/>
      <diagonal/>
    </border>
    <border>
      <left style="thin">
        <color theme="3"/>
      </left>
      <right style="thin">
        <color theme="3"/>
      </right>
      <top style="thin">
        <color theme="3"/>
      </top>
      <bottom/>
      <diagonal/>
    </border>
    <border>
      <left style="thin">
        <color theme="3"/>
      </left>
      <right/>
      <top style="medium">
        <color indexed="64"/>
      </top>
      <bottom style="thin">
        <color theme="3"/>
      </bottom>
      <diagonal/>
    </border>
    <border>
      <left style="thin">
        <color theme="3"/>
      </left>
      <right style="thin">
        <color theme="3"/>
      </right>
      <top style="medium">
        <color indexed="64"/>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theme="3"/>
      </left>
      <right/>
      <top style="thin">
        <color theme="3"/>
      </top>
      <bottom/>
      <diagonal/>
    </border>
    <border>
      <left style="thin">
        <color indexed="64"/>
      </left>
      <right/>
      <top/>
      <bottom style="thin">
        <color indexed="64"/>
      </bottom>
      <diagonal/>
    </border>
    <border>
      <left style="thin">
        <color theme="3"/>
      </left>
      <right style="thin">
        <color theme="3"/>
      </right>
      <top/>
      <bottom/>
      <diagonal/>
    </border>
    <border>
      <left style="thin">
        <color indexed="64"/>
      </left>
      <right style="thin">
        <color indexed="64"/>
      </right>
      <top/>
      <bottom style="thin">
        <color indexed="64"/>
      </bottom>
      <diagonal/>
    </border>
    <border>
      <left style="medium">
        <color indexed="64"/>
      </left>
      <right/>
      <top style="thin">
        <color theme="3"/>
      </top>
      <bottom style="thin">
        <color theme="3"/>
      </bottom>
      <diagonal/>
    </border>
    <border>
      <left/>
      <right style="thin">
        <color indexed="64"/>
      </right>
      <top style="thin">
        <color theme="3"/>
      </top>
      <bottom style="thin">
        <color theme="3"/>
      </bottom>
      <diagonal/>
    </border>
    <border>
      <left style="thin">
        <color theme="3"/>
      </left>
      <right style="medium">
        <color indexed="64"/>
      </right>
      <top style="thin">
        <color theme="3"/>
      </top>
      <bottom/>
      <diagonal/>
    </border>
    <border>
      <left style="thin">
        <color theme="3"/>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theme="3"/>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theme="4"/>
      </right>
      <top/>
      <bottom style="thin">
        <color theme="4"/>
      </bottom>
      <diagonal/>
    </border>
    <border>
      <left style="thin">
        <color theme="4"/>
      </left>
      <right style="medium">
        <color indexed="64"/>
      </right>
      <top/>
      <bottom style="thin">
        <color theme="4"/>
      </bottom>
      <diagonal/>
    </border>
    <border>
      <left style="medium">
        <color indexed="64"/>
      </left>
      <right style="thin">
        <color theme="4"/>
      </right>
      <top style="thin">
        <color theme="4"/>
      </top>
      <bottom style="thin">
        <color theme="4"/>
      </bottom>
      <diagonal/>
    </border>
    <border>
      <left style="thin">
        <color theme="4"/>
      </left>
      <right style="medium">
        <color indexed="64"/>
      </right>
      <top style="thin">
        <color theme="4"/>
      </top>
      <bottom style="thin">
        <color theme="4"/>
      </bottom>
      <diagonal/>
    </border>
    <border>
      <left style="thin">
        <color theme="3"/>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72">
    <xf numFmtId="0" fontId="0" fillId="0" borderId="0" xfId="0"/>
    <xf numFmtId="0" fontId="6" fillId="3" borderId="0" xfId="0" applyFont="1" applyFill="1" applyBorder="1"/>
    <xf numFmtId="0" fontId="0" fillId="3" borderId="0" xfId="0" applyFill="1" applyBorder="1"/>
    <xf numFmtId="0" fontId="6" fillId="3" borderId="6" xfId="0" applyFont="1" applyFill="1" applyBorder="1"/>
    <xf numFmtId="0" fontId="0" fillId="0" borderId="7" xfId="0" applyBorder="1"/>
    <xf numFmtId="0" fontId="6" fillId="3" borderId="9" xfId="0" applyFont="1" applyFill="1" applyBorder="1"/>
    <xf numFmtId="0" fontId="0" fillId="0" borderId="0" xfId="0" applyBorder="1"/>
    <xf numFmtId="0" fontId="0" fillId="3" borderId="9" xfId="0" applyFill="1" applyBorder="1"/>
    <xf numFmtId="0" fontId="0" fillId="0" borderId="11" xfId="0" applyBorder="1"/>
    <xf numFmtId="0" fontId="0" fillId="0" borderId="12" xfId="0" applyBorder="1"/>
    <xf numFmtId="0" fontId="0" fillId="0" borderId="13" xfId="0" applyBorder="1"/>
    <xf numFmtId="0" fontId="0" fillId="0" borderId="0" xfId="0" applyFill="1" applyBorder="1"/>
    <xf numFmtId="0" fontId="0" fillId="3" borderId="7" xfId="0" applyFill="1" applyBorder="1"/>
    <xf numFmtId="0" fontId="0" fillId="3" borderId="8" xfId="0" applyFill="1"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0" fillId="3" borderId="0" xfId="0" applyFill="1" applyBorder="1" applyAlignment="1">
      <alignment horizontal="center"/>
    </xf>
    <xf numFmtId="0" fontId="6" fillId="3" borderId="9" xfId="0" applyFont="1" applyFill="1" applyBorder="1" applyAlignment="1">
      <alignment horizontal="left"/>
    </xf>
    <xf numFmtId="0" fontId="6" fillId="3" borderId="0" xfId="0" applyFont="1" applyFill="1" applyBorder="1" applyAlignment="1">
      <alignment horizontal="left"/>
    </xf>
    <xf numFmtId="0" fontId="6" fillId="3" borderId="10" xfId="0" applyFont="1" applyFill="1" applyBorder="1" applyAlignment="1">
      <alignment horizontal="left"/>
    </xf>
    <xf numFmtId="0" fontId="0" fillId="3" borderId="0" xfId="0" applyFill="1" applyBorder="1" applyAlignment="1">
      <alignment vertical="center"/>
    </xf>
    <xf numFmtId="0" fontId="0" fillId="3" borderId="9" xfId="0" applyFill="1" applyBorder="1" applyAlignment="1">
      <alignment horizontal="center"/>
    </xf>
    <xf numFmtId="0" fontId="0" fillId="0" borderId="0" xfId="0" applyAlignment="1">
      <alignment horizontal="center"/>
    </xf>
    <xf numFmtId="0" fontId="0" fillId="3" borderId="0" xfId="0" applyFill="1" applyBorder="1" applyAlignment="1">
      <alignment horizontal="left" vertical="center"/>
    </xf>
    <xf numFmtId="0" fontId="0" fillId="0" borderId="9" xfId="0" applyBorder="1"/>
    <xf numFmtId="0" fontId="0" fillId="3" borderId="10" xfId="0" applyFill="1" applyBorder="1" applyAlignment="1">
      <alignment vertical="center"/>
    </xf>
    <xf numFmtId="0" fontId="4" fillId="4" borderId="17" xfId="0" applyFont="1" applyFill="1" applyBorder="1" applyAlignment="1">
      <alignment horizontal="left" vertical="top"/>
    </xf>
    <xf numFmtId="0" fontId="0" fillId="0" borderId="19" xfId="0" applyBorder="1"/>
    <xf numFmtId="0" fontId="0" fillId="3" borderId="15" xfId="0" applyFill="1" applyBorder="1"/>
    <xf numFmtId="0" fontId="0" fillId="3" borderId="16" xfId="0" applyFill="1" applyBorder="1"/>
    <xf numFmtId="0" fontId="0" fillId="3" borderId="19" xfId="0" applyFill="1" applyBorder="1"/>
    <xf numFmtId="2" fontId="10" fillId="3" borderId="20" xfId="0" applyNumberFormat="1" applyFont="1" applyFill="1" applyBorder="1"/>
    <xf numFmtId="2" fontId="10" fillId="3" borderId="21" xfId="0" applyNumberFormat="1" applyFont="1" applyFill="1" applyBorder="1"/>
    <xf numFmtId="164" fontId="10" fillId="3" borderId="21" xfId="0" applyNumberFormat="1" applyFont="1" applyFill="1" applyBorder="1"/>
    <xf numFmtId="164" fontId="10" fillId="3" borderId="22" xfId="0" applyNumberFormat="1" applyFont="1" applyFill="1" applyBorder="1"/>
    <xf numFmtId="165" fontId="0" fillId="3" borderId="0" xfId="0" applyNumberFormat="1" applyFill="1" applyBorder="1"/>
    <xf numFmtId="164" fontId="0" fillId="3" borderId="0" xfId="0" applyNumberFormat="1" applyFill="1" applyBorder="1"/>
    <xf numFmtId="0" fontId="0" fillId="3" borderId="0" xfId="0" applyFill="1"/>
    <xf numFmtId="0" fontId="0" fillId="3" borderId="0" xfId="0" applyFill="1" applyBorder="1" applyAlignment="1">
      <alignment vertical="top"/>
    </xf>
    <xf numFmtId="0" fontId="0" fillId="3" borderId="10" xfId="0" applyFill="1" applyBorder="1" applyAlignment="1">
      <alignment vertical="top"/>
    </xf>
    <xf numFmtId="0" fontId="0" fillId="3" borderId="12" xfId="0" applyFill="1" applyBorder="1" applyAlignment="1">
      <alignment vertical="top"/>
    </xf>
    <xf numFmtId="0" fontId="0" fillId="3" borderId="13" xfId="0" applyFill="1" applyBorder="1" applyAlignment="1">
      <alignment vertical="top"/>
    </xf>
    <xf numFmtId="0" fontId="2" fillId="2" borderId="2" xfId="0" applyFont="1" applyFill="1" applyBorder="1" applyAlignment="1">
      <alignment vertical="top"/>
    </xf>
    <xf numFmtId="0" fontId="0" fillId="3" borderId="17" xfId="0" applyFill="1" applyBorder="1"/>
    <xf numFmtId="0" fontId="0" fillId="3" borderId="9" xfId="0" applyFill="1" applyBorder="1" applyAlignment="1">
      <alignment horizontal="left" vertical="top" wrapText="1"/>
    </xf>
    <xf numFmtId="0" fontId="0" fillId="3" borderId="0" xfId="0" applyFill="1" applyBorder="1" applyAlignment="1">
      <alignment horizontal="left" vertical="top" wrapText="1"/>
    </xf>
    <xf numFmtId="0" fontId="0" fillId="3" borderId="10" xfId="0" applyFill="1" applyBorder="1" applyAlignment="1">
      <alignment horizontal="left" vertical="top" wrapText="1"/>
    </xf>
    <xf numFmtId="0" fontId="4" fillId="4" borderId="28" xfId="0" applyFont="1" applyFill="1" applyBorder="1" applyAlignment="1">
      <alignment horizontal="left" vertical="top"/>
    </xf>
    <xf numFmtId="0" fontId="4" fillId="7" borderId="28" xfId="0" applyFont="1" applyFill="1" applyBorder="1" applyAlignment="1" applyProtection="1">
      <alignment horizontal="left" vertical="top"/>
    </xf>
    <xf numFmtId="0" fontId="4" fillId="4" borderId="28" xfId="0" applyFont="1" applyFill="1" applyBorder="1" applyAlignment="1" applyProtection="1">
      <alignment horizontal="left" vertical="top"/>
    </xf>
    <xf numFmtId="0" fontId="0" fillId="0" borderId="28" xfId="0" applyFont="1" applyBorder="1" applyAlignment="1">
      <alignment horizontal="left" vertical="top"/>
    </xf>
    <xf numFmtId="164" fontId="0" fillId="0" borderId="28" xfId="0" applyNumberFormat="1" applyFont="1" applyBorder="1" applyAlignment="1">
      <alignment horizontal="right" vertical="top"/>
    </xf>
    <xf numFmtId="166" fontId="0" fillId="0" borderId="28" xfId="0" applyNumberFormat="1" applyFont="1" applyBorder="1" applyAlignment="1">
      <alignment horizontal="right" vertical="top"/>
    </xf>
    <xf numFmtId="167" fontId="0" fillId="0" borderId="28" xfId="0" applyNumberFormat="1" applyFont="1" applyBorder="1" applyAlignment="1">
      <alignment horizontal="right" vertical="top"/>
    </xf>
    <xf numFmtId="0" fontId="0" fillId="3" borderId="12" xfId="0" applyFill="1" applyBorder="1" applyAlignment="1">
      <alignment horizontal="center"/>
    </xf>
    <xf numFmtId="0" fontId="14" fillId="3" borderId="0" xfId="0" applyFont="1" applyFill="1" applyBorder="1"/>
    <xf numFmtId="0" fontId="0" fillId="3" borderId="0" xfId="0" applyFont="1" applyFill="1" applyBorder="1"/>
    <xf numFmtId="0" fontId="6" fillId="3" borderId="7" xfId="0" applyFont="1" applyFill="1" applyBorder="1"/>
    <xf numFmtId="0" fontId="0" fillId="3" borderId="9" xfId="0" applyFont="1" applyFill="1" applyBorder="1"/>
    <xf numFmtId="0" fontId="0" fillId="3" borderId="6" xfId="0" applyFont="1" applyFill="1" applyBorder="1" applyAlignment="1">
      <alignment horizontal="left" vertical="center" indent="2"/>
    </xf>
    <xf numFmtId="0" fontId="16" fillId="3" borderId="7" xfId="0" applyFont="1" applyFill="1" applyBorder="1" applyAlignment="1">
      <alignment horizontal="left" vertical="center" indent="2"/>
    </xf>
    <xf numFmtId="0" fontId="0" fillId="3" borderId="7" xfId="0" applyFont="1" applyFill="1" applyBorder="1"/>
    <xf numFmtId="0" fontId="0" fillId="3" borderId="10" xfId="0" applyFont="1" applyFill="1" applyBorder="1"/>
    <xf numFmtId="0" fontId="0" fillId="3" borderId="9" xfId="0" applyFont="1" applyFill="1" applyBorder="1" applyAlignment="1">
      <alignment horizontal="left" vertical="center" indent="2"/>
    </xf>
    <xf numFmtId="0" fontId="16" fillId="3" borderId="0" xfId="0" applyFont="1" applyFill="1" applyBorder="1" applyAlignment="1">
      <alignment horizontal="left" vertical="center" indent="2"/>
    </xf>
    <xf numFmtId="0" fontId="0" fillId="3" borderId="1" xfId="0" applyFont="1" applyFill="1" applyBorder="1"/>
    <xf numFmtId="0" fontId="0" fillId="3" borderId="11" xfId="0" applyFont="1" applyFill="1" applyBorder="1"/>
    <xf numFmtId="0" fontId="0" fillId="3" borderId="12" xfId="0" applyFont="1" applyFill="1" applyBorder="1"/>
    <xf numFmtId="0" fontId="0" fillId="3" borderId="13" xfId="0" applyFont="1" applyFill="1" applyBorder="1"/>
    <xf numFmtId="0" fontId="4" fillId="8" borderId="28" xfId="0" applyFont="1" applyFill="1" applyBorder="1" applyAlignment="1">
      <alignment horizontal="center" vertical="center" wrapText="1"/>
    </xf>
    <xf numFmtId="0" fontId="4" fillId="8" borderId="44" xfId="0" applyFont="1" applyFill="1" applyBorder="1" applyAlignment="1">
      <alignment horizontal="center" vertical="center" wrapText="1"/>
    </xf>
    <xf numFmtId="0" fontId="4" fillId="8" borderId="45" xfId="0" applyFont="1" applyFill="1" applyBorder="1" applyAlignment="1">
      <alignment horizontal="left" vertical="top" wrapText="1"/>
    </xf>
    <xf numFmtId="0" fontId="0" fillId="0" borderId="26" xfId="0" applyFont="1" applyBorder="1" applyAlignment="1">
      <alignment horizontal="left" vertical="top"/>
    </xf>
    <xf numFmtId="165" fontId="0" fillId="7" borderId="26" xfId="0" applyNumberFormat="1" applyFont="1" applyFill="1" applyBorder="1" applyAlignment="1">
      <alignment horizontal="right" vertical="top"/>
    </xf>
    <xf numFmtId="165" fontId="0" fillId="0" borderId="26" xfId="0" applyNumberFormat="1" applyFont="1" applyBorder="1" applyAlignment="1">
      <alignment horizontal="right" vertical="top"/>
    </xf>
    <xf numFmtId="0" fontId="0" fillId="0" borderId="26" xfId="0" quotePrefix="1" applyFont="1" applyBorder="1" applyAlignment="1">
      <alignment horizontal="left" vertical="top"/>
    </xf>
    <xf numFmtId="164" fontId="0" fillId="0" borderId="26" xfId="0" applyNumberFormat="1" applyFont="1" applyBorder="1" applyAlignment="1">
      <alignment horizontal="right" vertical="top"/>
    </xf>
    <xf numFmtId="166" fontId="0" fillId="9" borderId="46" xfId="0" applyNumberFormat="1" applyFont="1" applyFill="1" applyBorder="1"/>
    <xf numFmtId="166" fontId="0" fillId="9" borderId="0" xfId="0" applyNumberFormat="1" applyFont="1" applyFill="1" applyBorder="1"/>
    <xf numFmtId="166" fontId="0" fillId="9" borderId="47" xfId="0" applyNumberFormat="1" applyFont="1" applyFill="1" applyBorder="1"/>
    <xf numFmtId="166" fontId="0" fillId="0" borderId="26" xfId="0" applyNumberFormat="1" applyFont="1" applyBorder="1" applyAlignment="1">
      <alignment horizontal="right" vertical="top"/>
    </xf>
    <xf numFmtId="166" fontId="0" fillId="9" borderId="48" xfId="0" applyNumberFormat="1" applyFont="1" applyFill="1" applyBorder="1"/>
    <xf numFmtId="166" fontId="0" fillId="9" borderId="49" xfId="0" applyNumberFormat="1" applyFont="1" applyFill="1" applyBorder="1"/>
    <xf numFmtId="166" fontId="0" fillId="9" borderId="50" xfId="0" applyNumberFormat="1" applyFont="1" applyFill="1" applyBorder="1"/>
    <xf numFmtId="166" fontId="0" fillId="9" borderId="51" xfId="0" applyNumberFormat="1" applyFont="1" applyFill="1" applyBorder="1"/>
    <xf numFmtId="166" fontId="0" fillId="9" borderId="52" xfId="0" applyNumberFormat="1" applyFont="1" applyFill="1" applyBorder="1"/>
    <xf numFmtId="166" fontId="0" fillId="9" borderId="53" xfId="0" applyNumberFormat="1" applyFont="1" applyFill="1" applyBorder="1"/>
    <xf numFmtId="168" fontId="0" fillId="0" borderId="26" xfId="0" applyNumberFormat="1" applyFont="1" applyBorder="1" applyAlignment="1">
      <alignment horizontal="right" vertical="top"/>
    </xf>
    <xf numFmtId="165" fontId="0" fillId="0" borderId="26" xfId="0" applyNumberFormat="1" applyFont="1" applyBorder="1" applyAlignment="1">
      <alignment vertical="top"/>
    </xf>
    <xf numFmtId="164" fontId="0" fillId="0" borderId="26" xfId="0" applyNumberFormat="1" applyFont="1" applyBorder="1" applyAlignment="1">
      <alignment vertical="top"/>
    </xf>
    <xf numFmtId="168" fontId="0" fillId="0" borderId="26" xfId="0" applyNumberFormat="1" applyFont="1" applyBorder="1" applyAlignment="1">
      <alignment vertical="top"/>
    </xf>
    <xf numFmtId="165" fontId="0" fillId="7" borderId="28" xfId="0" applyNumberFormat="1" applyFont="1" applyFill="1" applyBorder="1" applyAlignment="1">
      <alignment horizontal="right" vertical="top"/>
    </xf>
    <xf numFmtId="165" fontId="0" fillId="0" borderId="28" xfId="0" applyNumberFormat="1" applyFont="1" applyBorder="1" applyAlignment="1">
      <alignment horizontal="right" vertical="top"/>
    </xf>
    <xf numFmtId="0" fontId="2" fillId="2" borderId="28" xfId="0" applyFont="1" applyFill="1" applyBorder="1" applyAlignment="1"/>
    <xf numFmtId="0" fontId="0" fillId="0" borderId="28" xfId="0" applyFill="1" applyBorder="1" applyAlignment="1">
      <alignment horizontal="left" vertical="top" wrapText="1"/>
    </xf>
    <xf numFmtId="0" fontId="0" fillId="3" borderId="0" xfId="0" applyFont="1" applyFill="1" applyBorder="1" applyAlignment="1">
      <alignment vertical="top"/>
    </xf>
    <xf numFmtId="0" fontId="2" fillId="2" borderId="54" xfId="0" applyFont="1" applyFill="1" applyBorder="1" applyAlignment="1"/>
    <xf numFmtId="0" fontId="2" fillId="2" borderId="48" xfId="0" applyFont="1" applyFill="1" applyBorder="1" applyAlignment="1"/>
    <xf numFmtId="0" fontId="2" fillId="2" borderId="55" xfId="0" applyFont="1" applyFill="1" applyBorder="1" applyAlignment="1"/>
    <xf numFmtId="0" fontId="17" fillId="3" borderId="9" xfId="0" applyFont="1" applyFill="1" applyBorder="1"/>
    <xf numFmtId="0" fontId="0" fillId="3" borderId="11" xfId="0" applyFont="1" applyFill="1" applyBorder="1" applyAlignment="1">
      <alignment vertical="top"/>
    </xf>
    <xf numFmtId="0" fontId="0" fillId="3" borderId="12" xfId="0" applyFont="1" applyFill="1" applyBorder="1" applyAlignment="1">
      <alignment vertical="top"/>
    </xf>
    <xf numFmtId="0" fontId="0" fillId="3" borderId="0" xfId="0" applyFont="1" applyFill="1" applyBorder="1" applyAlignment="1">
      <alignment horizontal="left" vertical="top"/>
    </xf>
    <xf numFmtId="0" fontId="4" fillId="4" borderId="60" xfId="0" applyFont="1" applyFill="1" applyBorder="1" applyAlignment="1" applyProtection="1">
      <alignment horizontal="left" vertical="top"/>
    </xf>
    <xf numFmtId="165" fontId="0" fillId="0" borderId="60" xfId="0" applyNumberFormat="1" applyFont="1" applyBorder="1" applyAlignment="1">
      <alignment horizontal="right" vertical="top"/>
    </xf>
    <xf numFmtId="0" fontId="0" fillId="8" borderId="28" xfId="0" applyFont="1" applyFill="1" applyBorder="1"/>
    <xf numFmtId="166" fontId="0" fillId="0" borderId="60" xfId="0" applyNumberFormat="1" applyFont="1" applyBorder="1" applyAlignment="1">
      <alignment horizontal="right" vertical="top"/>
    </xf>
    <xf numFmtId="0" fontId="2" fillId="2" borderId="59" xfId="0" applyFont="1" applyFill="1" applyBorder="1" applyAlignment="1"/>
    <xf numFmtId="0" fontId="2" fillId="2" borderId="61" xfId="0" applyFont="1" applyFill="1" applyBorder="1" applyAlignment="1"/>
    <xf numFmtId="0" fontId="2" fillId="2" borderId="62" xfId="0" applyFont="1" applyFill="1" applyBorder="1" applyAlignment="1"/>
    <xf numFmtId="0" fontId="2" fillId="6" borderId="62" xfId="0" applyFont="1" applyFill="1" applyBorder="1" applyAlignment="1">
      <alignment vertical="top"/>
    </xf>
    <xf numFmtId="0" fontId="4" fillId="4" borderId="61" xfId="0" applyFont="1" applyFill="1" applyBorder="1" applyAlignment="1" applyProtection="1">
      <alignment horizontal="left" vertical="top"/>
    </xf>
    <xf numFmtId="0" fontId="4" fillId="4" borderId="62" xfId="0" applyFont="1" applyFill="1" applyBorder="1" applyAlignment="1" applyProtection="1">
      <alignment horizontal="left" vertical="top"/>
    </xf>
    <xf numFmtId="166" fontId="0" fillId="0" borderId="28" xfId="0" applyNumberFormat="1" applyFont="1" applyBorder="1" applyAlignment="1">
      <alignment horizontal="left" vertical="top"/>
    </xf>
    <xf numFmtId="165" fontId="0" fillId="0" borderId="61" xfId="0" applyNumberFormat="1" applyFont="1" applyBorder="1" applyAlignment="1">
      <alignment horizontal="right" vertical="top"/>
    </xf>
    <xf numFmtId="0" fontId="0" fillId="0" borderId="62" xfId="0" applyFont="1" applyBorder="1" applyAlignment="1">
      <alignment horizontal="left" vertical="top"/>
    </xf>
    <xf numFmtId="164" fontId="0" fillId="8" borderId="28" xfId="0" applyNumberFormat="1" applyFont="1" applyFill="1" applyBorder="1" applyAlignment="1">
      <alignment horizontal="right" vertical="top"/>
    </xf>
    <xf numFmtId="167" fontId="0" fillId="8" borderId="28" xfId="0" applyNumberFormat="1" applyFont="1" applyFill="1" applyBorder="1" applyAlignment="1">
      <alignment horizontal="right" vertical="top"/>
    </xf>
    <xf numFmtId="164" fontId="0" fillId="0" borderId="60" xfId="0" applyNumberFormat="1" applyFont="1" applyBorder="1" applyAlignment="1">
      <alignment horizontal="right" vertical="top"/>
    </xf>
    <xf numFmtId="0" fontId="4" fillId="4" borderId="62" xfId="0" applyFont="1" applyFill="1" applyBorder="1" applyAlignment="1">
      <alignment horizontal="left" vertical="top"/>
    </xf>
    <xf numFmtId="0" fontId="4" fillId="7" borderId="62" xfId="0" applyFont="1" applyFill="1" applyBorder="1" applyAlignment="1" applyProtection="1">
      <alignment horizontal="left" vertical="top"/>
    </xf>
    <xf numFmtId="0" fontId="0" fillId="0" borderId="61" xfId="0" applyFont="1" applyBorder="1" applyAlignment="1">
      <alignment horizontal="left" vertical="top"/>
    </xf>
    <xf numFmtId="165" fontId="0" fillId="7" borderId="62" xfId="0" applyNumberFormat="1" applyFont="1" applyFill="1" applyBorder="1" applyAlignment="1">
      <alignment horizontal="right" vertical="top"/>
    </xf>
    <xf numFmtId="165" fontId="0" fillId="0" borderId="62" xfId="0" applyNumberFormat="1" applyFont="1" applyBorder="1" applyAlignment="1">
      <alignment horizontal="right" vertical="top"/>
    </xf>
    <xf numFmtId="164" fontId="0" fillId="0" borderId="62" xfId="0" applyNumberFormat="1" applyFont="1" applyBorder="1" applyAlignment="1">
      <alignment horizontal="right" vertical="top"/>
    </xf>
    <xf numFmtId="166" fontId="0" fillId="0" borderId="62" xfId="0" applyNumberFormat="1" applyFont="1" applyBorder="1" applyAlignment="1">
      <alignment horizontal="right" vertical="top"/>
    </xf>
    <xf numFmtId="0" fontId="0" fillId="0" borderId="61" xfId="0" applyFont="1" applyBorder="1" applyAlignment="1">
      <alignment vertical="top"/>
    </xf>
    <xf numFmtId="0" fontId="0" fillId="0" borderId="69" xfId="0" applyFont="1" applyBorder="1" applyAlignment="1">
      <alignment vertical="top"/>
    </xf>
    <xf numFmtId="0" fontId="0" fillId="0" borderId="70" xfId="0" applyFont="1" applyBorder="1" applyAlignment="1">
      <alignment vertical="top"/>
    </xf>
    <xf numFmtId="168" fontId="0" fillId="0" borderId="28" xfId="0" applyNumberFormat="1" applyFont="1" applyBorder="1" applyAlignment="1">
      <alignment horizontal="right" vertical="top"/>
    </xf>
    <xf numFmtId="0" fontId="4" fillId="8" borderId="59" xfId="0" applyFont="1" applyFill="1" applyBorder="1" applyAlignment="1">
      <alignment vertical="top" wrapText="1"/>
    </xf>
    <xf numFmtId="0" fontId="4" fillId="4" borderId="71" xfId="0" applyFont="1" applyFill="1" applyBorder="1" applyAlignment="1">
      <alignment horizontal="left" vertical="top"/>
    </xf>
    <xf numFmtId="0" fontId="4" fillId="7" borderId="71" xfId="0" applyFont="1" applyFill="1" applyBorder="1" applyAlignment="1" applyProtection="1">
      <alignment horizontal="left" vertical="top"/>
    </xf>
    <xf numFmtId="0" fontId="4" fillId="4" borderId="71" xfId="0" applyFont="1" applyFill="1" applyBorder="1" applyAlignment="1" applyProtection="1">
      <alignment horizontal="left" vertical="top"/>
    </xf>
    <xf numFmtId="0" fontId="4" fillId="8" borderId="71" xfId="0" applyFont="1" applyFill="1" applyBorder="1" applyAlignment="1">
      <alignment vertical="top" wrapText="1"/>
    </xf>
    <xf numFmtId="0" fontId="0" fillId="0" borderId="71" xfId="0" applyFont="1" applyBorder="1" applyAlignment="1">
      <alignment horizontal="left" vertical="top"/>
    </xf>
    <xf numFmtId="165" fontId="0" fillId="7" borderId="71" xfId="0" applyNumberFormat="1" applyFont="1" applyFill="1" applyBorder="1" applyAlignment="1">
      <alignment horizontal="right" vertical="top"/>
    </xf>
    <xf numFmtId="165" fontId="0" fillId="0" borderId="71" xfId="0" applyNumberFormat="1" applyFont="1" applyBorder="1" applyAlignment="1">
      <alignment horizontal="right" vertical="top"/>
    </xf>
    <xf numFmtId="166" fontId="0" fillId="0" borderId="71" xfId="0" applyNumberFormat="1" applyFont="1" applyBorder="1" applyAlignment="1">
      <alignment horizontal="right" vertical="top"/>
    </xf>
    <xf numFmtId="164" fontId="0" fillId="0" borderId="71" xfId="0" applyNumberFormat="1" applyFont="1" applyBorder="1" applyAlignment="1">
      <alignment horizontal="right" vertical="top"/>
    </xf>
    <xf numFmtId="0" fontId="0" fillId="3" borderId="16" xfId="0" applyFont="1" applyFill="1" applyBorder="1"/>
    <xf numFmtId="0" fontId="2" fillId="2" borderId="75" xfId="0" applyFont="1" applyFill="1" applyBorder="1" applyAlignment="1">
      <alignment horizontal="left"/>
    </xf>
    <xf numFmtId="0" fontId="4" fillId="4" borderId="44" xfId="0" applyFont="1" applyFill="1" applyBorder="1" applyAlignment="1" applyProtection="1">
      <alignment horizontal="left" vertical="top"/>
    </xf>
    <xf numFmtId="165" fontId="0" fillId="0" borderId="44" xfId="0" applyNumberFormat="1" applyFont="1" applyBorder="1" applyAlignment="1">
      <alignment horizontal="right" vertical="top"/>
    </xf>
    <xf numFmtId="166" fontId="0" fillId="0" borderId="44" xfId="0" applyNumberFormat="1" applyFont="1" applyBorder="1" applyAlignment="1">
      <alignment horizontal="right" vertical="top"/>
    </xf>
    <xf numFmtId="0" fontId="0" fillId="0" borderId="77" xfId="0" applyFont="1" applyBorder="1" applyAlignment="1">
      <alignment horizontal="left" vertical="top"/>
    </xf>
    <xf numFmtId="0" fontId="0" fillId="8" borderId="77" xfId="0" applyFont="1" applyFill="1" applyBorder="1"/>
    <xf numFmtId="165" fontId="0" fillId="7" borderId="77" xfId="0" applyNumberFormat="1" applyFont="1" applyFill="1" applyBorder="1" applyAlignment="1">
      <alignment horizontal="right" vertical="top"/>
    </xf>
    <xf numFmtId="165" fontId="0" fillId="0" borderId="77" xfId="0" applyNumberFormat="1" applyFont="1" applyBorder="1" applyAlignment="1">
      <alignment horizontal="right" vertical="top"/>
    </xf>
    <xf numFmtId="166" fontId="0" fillId="0" borderId="77" xfId="0" applyNumberFormat="1" applyFont="1" applyBorder="1" applyAlignment="1">
      <alignment horizontal="right" vertical="top"/>
    </xf>
    <xf numFmtId="166" fontId="0" fillId="0" borderId="78" xfId="0" applyNumberFormat="1" applyFont="1" applyBorder="1" applyAlignment="1">
      <alignment horizontal="right" vertical="top"/>
    </xf>
    <xf numFmtId="166" fontId="0" fillId="3" borderId="15" xfId="0" applyNumberFormat="1" applyFont="1" applyFill="1" applyBorder="1" applyAlignment="1">
      <alignment horizontal="right" vertical="top"/>
    </xf>
    <xf numFmtId="166" fontId="0" fillId="3" borderId="0" xfId="0" applyNumberFormat="1" applyFont="1" applyFill="1" applyBorder="1" applyAlignment="1">
      <alignment horizontal="right" vertical="top"/>
    </xf>
    <xf numFmtId="166" fontId="0" fillId="3" borderId="16" xfId="0" applyNumberFormat="1" applyFont="1" applyFill="1" applyBorder="1" applyAlignment="1">
      <alignment horizontal="right" vertical="top"/>
    </xf>
    <xf numFmtId="166" fontId="0" fillId="3" borderId="64" xfId="0" applyNumberFormat="1" applyFont="1" applyFill="1" applyBorder="1" applyAlignment="1">
      <alignment horizontal="right" vertical="top"/>
    </xf>
    <xf numFmtId="0" fontId="4" fillId="3" borderId="6" xfId="0" applyFont="1" applyFill="1" applyBorder="1"/>
    <xf numFmtId="0" fontId="4" fillId="8" borderId="45" xfId="0" applyFont="1" applyFill="1" applyBorder="1" applyAlignment="1">
      <alignment vertical="top" wrapText="1"/>
    </xf>
    <xf numFmtId="0" fontId="0" fillId="3" borderId="6" xfId="0" applyFill="1" applyBorder="1"/>
    <xf numFmtId="0" fontId="0" fillId="0" borderId="28" xfId="0" applyFont="1" applyBorder="1" applyAlignment="1">
      <alignment vertical="top" wrapText="1"/>
    </xf>
    <xf numFmtId="2" fontId="0" fillId="0" borderId="28" xfId="0" applyNumberFormat="1" applyFont="1" applyBorder="1" applyAlignment="1">
      <alignment horizontal="right" vertical="top"/>
    </xf>
    <xf numFmtId="2" fontId="0" fillId="7" borderId="28" xfId="0" applyNumberFormat="1" applyFont="1" applyFill="1" applyBorder="1" applyAlignment="1">
      <alignment horizontal="right" vertical="top"/>
    </xf>
    <xf numFmtId="0" fontId="4" fillId="7" borderId="28" xfId="0" applyFont="1" applyFill="1" applyBorder="1" applyAlignment="1">
      <alignment horizontal="left" vertical="top"/>
    </xf>
    <xf numFmtId="0" fontId="0" fillId="0" borderId="28" xfId="0" applyFont="1" applyBorder="1" applyAlignment="1">
      <alignment horizontal="left" vertical="top" wrapText="1"/>
    </xf>
    <xf numFmtId="0" fontId="4" fillId="4" borderId="61" xfId="0" applyFont="1" applyFill="1" applyBorder="1" applyAlignment="1">
      <alignment horizontal="left" vertical="top"/>
    </xf>
    <xf numFmtId="0" fontId="0" fillId="0" borderId="17" xfId="0" applyFont="1" applyBorder="1" applyAlignment="1">
      <alignment vertical="top" wrapText="1"/>
    </xf>
    <xf numFmtId="0" fontId="0" fillId="0" borderId="17" xfId="0" applyFont="1" applyBorder="1" applyAlignment="1">
      <alignment horizontal="left" vertical="top" wrapText="1"/>
    </xf>
    <xf numFmtId="0" fontId="0" fillId="0" borderId="17" xfId="0" applyBorder="1" applyAlignment="1">
      <alignment horizontal="right"/>
    </xf>
    <xf numFmtId="171" fontId="0" fillId="0" borderId="17" xfId="0" applyNumberFormat="1" applyFont="1" applyFill="1" applyBorder="1" applyAlignment="1">
      <alignment horizontal="right" vertical="top"/>
    </xf>
    <xf numFmtId="1" fontId="0" fillId="0" borderId="17" xfId="0" applyNumberFormat="1" applyBorder="1"/>
    <xf numFmtId="169" fontId="0" fillId="0" borderId="17" xfId="0" applyNumberFormat="1" applyBorder="1"/>
    <xf numFmtId="0" fontId="0" fillId="0" borderId="32" xfId="0" applyFont="1" applyBorder="1" applyAlignment="1">
      <alignment horizontal="left" vertical="top"/>
    </xf>
    <xf numFmtId="167" fontId="0" fillId="0" borderId="32" xfId="0" applyNumberFormat="1" applyFont="1" applyBorder="1" applyAlignment="1">
      <alignment horizontal="right" vertical="top"/>
    </xf>
    <xf numFmtId="0" fontId="0" fillId="0" borderId="83" xfId="0" applyFont="1" applyBorder="1" applyAlignment="1">
      <alignment horizontal="left" vertical="top"/>
    </xf>
    <xf numFmtId="0" fontId="4" fillId="7" borderId="17" xfId="0" applyFont="1" applyFill="1" applyBorder="1" applyAlignment="1" applyProtection="1">
      <alignment horizontal="left" vertical="top"/>
    </xf>
    <xf numFmtId="0" fontId="4" fillId="4" borderId="17" xfId="0" applyFont="1" applyFill="1" applyBorder="1" applyAlignment="1" applyProtection="1">
      <alignment horizontal="left" vertical="top"/>
    </xf>
    <xf numFmtId="0" fontId="0" fillId="0" borderId="17" xfId="0" applyFont="1" applyBorder="1" applyAlignment="1">
      <alignment horizontal="left" vertical="top"/>
    </xf>
    <xf numFmtId="165" fontId="0" fillId="7" borderId="17" xfId="0" applyNumberFormat="1" applyFont="1" applyFill="1" applyBorder="1" applyAlignment="1">
      <alignment horizontal="right" vertical="top"/>
    </xf>
    <xf numFmtId="2" fontId="0" fillId="0" borderId="17" xfId="0" applyNumberFormat="1" applyFont="1" applyBorder="1" applyAlignment="1">
      <alignment horizontal="right" vertical="top"/>
    </xf>
    <xf numFmtId="165" fontId="0" fillId="0" borderId="17" xfId="0" applyNumberFormat="1" applyFont="1" applyBorder="1" applyAlignment="1">
      <alignment horizontal="right" vertical="top"/>
    </xf>
    <xf numFmtId="167" fontId="0" fillId="0" borderId="17" xfId="0" applyNumberFormat="1" applyFont="1" applyBorder="1" applyAlignment="1">
      <alignment horizontal="right" vertical="top"/>
    </xf>
    <xf numFmtId="0" fontId="2" fillId="2" borderId="3" xfId="0" applyFont="1" applyFill="1" applyBorder="1" applyAlignment="1">
      <alignment vertical="top"/>
    </xf>
    <xf numFmtId="171" fontId="0" fillId="0" borderId="28" xfId="0" applyNumberFormat="1" applyFont="1" applyBorder="1" applyAlignment="1">
      <alignment horizontal="right" vertical="top"/>
    </xf>
    <xf numFmtId="169" fontId="0" fillId="7" borderId="28" xfId="0" applyNumberFormat="1" applyFont="1" applyFill="1" applyBorder="1" applyAlignment="1">
      <alignment horizontal="right" vertical="top"/>
    </xf>
    <xf numFmtId="0" fontId="4" fillId="4" borderId="32" xfId="0" applyFont="1" applyFill="1" applyBorder="1" applyAlignment="1">
      <alignment horizontal="left" vertical="top"/>
    </xf>
    <xf numFmtId="0" fontId="4" fillId="7" borderId="32" xfId="0" applyFont="1" applyFill="1" applyBorder="1" applyAlignment="1" applyProtection="1">
      <alignment horizontal="left" vertical="top"/>
    </xf>
    <xf numFmtId="0" fontId="4" fillId="4" borderId="32" xfId="0" applyFont="1" applyFill="1" applyBorder="1" applyAlignment="1" applyProtection="1">
      <alignment horizontal="left" vertical="top"/>
    </xf>
    <xf numFmtId="0" fontId="4" fillId="4" borderId="83" xfId="0" applyFont="1" applyFill="1" applyBorder="1" applyAlignment="1">
      <alignment horizontal="left" vertical="top"/>
    </xf>
    <xf numFmtId="0" fontId="4" fillId="3" borderId="2" xfId="0" applyFont="1" applyFill="1" applyBorder="1"/>
    <xf numFmtId="0" fontId="0" fillId="3" borderId="3" xfId="0" applyFill="1" applyBorder="1"/>
    <xf numFmtId="0" fontId="0" fillId="3" borderId="4" xfId="0" applyFill="1" applyBorder="1"/>
    <xf numFmtId="0" fontId="4" fillId="4" borderId="90" xfId="0" applyFont="1" applyFill="1" applyBorder="1" applyAlignment="1">
      <alignment horizontal="left" vertical="top"/>
    </xf>
    <xf numFmtId="0" fontId="4" fillId="7" borderId="90" xfId="0" applyFont="1" applyFill="1" applyBorder="1" applyAlignment="1" applyProtection="1">
      <alignment horizontal="left" vertical="top"/>
    </xf>
    <xf numFmtId="0" fontId="4" fillId="4" borderId="90" xfId="0" applyFont="1" applyFill="1" applyBorder="1" applyAlignment="1" applyProtection="1">
      <alignment horizontal="left" vertical="top"/>
    </xf>
    <xf numFmtId="0" fontId="4" fillId="4" borderId="68" xfId="0" applyFont="1" applyFill="1" applyBorder="1" applyAlignment="1">
      <alignment horizontal="left" vertical="top"/>
    </xf>
    <xf numFmtId="0" fontId="4" fillId="8" borderId="31" xfId="0" applyFont="1" applyFill="1" applyBorder="1" applyAlignment="1">
      <alignment vertical="top" wrapText="1"/>
    </xf>
    <xf numFmtId="164" fontId="0" fillId="7" borderId="32" xfId="0" applyNumberFormat="1" applyFont="1" applyFill="1" applyBorder="1" applyAlignment="1">
      <alignment horizontal="right" vertical="top"/>
    </xf>
    <xf numFmtId="164" fontId="0" fillId="0" borderId="32" xfId="0" applyNumberFormat="1" applyFont="1" applyBorder="1" applyAlignment="1">
      <alignment horizontal="right" vertical="top"/>
    </xf>
    <xf numFmtId="166" fontId="0" fillId="0" borderId="32" xfId="0" applyNumberFormat="1" applyFont="1" applyBorder="1" applyAlignment="1">
      <alignment horizontal="right" vertical="top"/>
    </xf>
    <xf numFmtId="0" fontId="0" fillId="3" borderId="7" xfId="0" applyFill="1" applyBorder="1" applyAlignment="1">
      <alignment horizontal="center"/>
    </xf>
    <xf numFmtId="0" fontId="4" fillId="4" borderId="91" xfId="0" applyFont="1" applyFill="1" applyBorder="1" applyAlignment="1">
      <alignment horizontal="left" vertical="top"/>
    </xf>
    <xf numFmtId="0" fontId="4" fillId="7" borderId="91" xfId="0" applyFont="1" applyFill="1" applyBorder="1" applyAlignment="1" applyProtection="1">
      <alignment horizontal="left" vertical="top"/>
    </xf>
    <xf numFmtId="0" fontId="4" fillId="4" borderId="91" xfId="0" applyFont="1" applyFill="1" applyBorder="1" applyAlignment="1" applyProtection="1">
      <alignment horizontal="left" vertical="top"/>
    </xf>
    <xf numFmtId="0" fontId="4" fillId="4" borderId="89" xfId="0" applyFont="1" applyFill="1" applyBorder="1" applyAlignment="1">
      <alignment horizontal="left" vertical="top"/>
    </xf>
    <xf numFmtId="0" fontId="0" fillId="0" borderId="19" xfId="0" applyFont="1" applyBorder="1" applyAlignment="1">
      <alignment horizontal="left" vertical="top"/>
    </xf>
    <xf numFmtId="0" fontId="4" fillId="3" borderId="92" xfId="0" applyFont="1" applyFill="1" applyBorder="1" applyAlignment="1">
      <alignment vertical="center"/>
    </xf>
    <xf numFmtId="1" fontId="0" fillId="7" borderId="17" xfId="0" applyNumberFormat="1" applyFont="1" applyFill="1" applyBorder="1" applyAlignment="1">
      <alignment horizontal="right" vertical="top"/>
    </xf>
    <xf numFmtId="166" fontId="0" fillId="0" borderId="17" xfId="0" applyNumberFormat="1" applyFont="1" applyBorder="1" applyAlignment="1">
      <alignment horizontal="right" vertical="top"/>
    </xf>
    <xf numFmtId="1" fontId="0" fillId="0" borderId="17" xfId="0" applyNumberFormat="1" applyFont="1" applyBorder="1" applyAlignment="1">
      <alignment horizontal="right" vertical="top"/>
    </xf>
    <xf numFmtId="3" fontId="0" fillId="0" borderId="17" xfId="0" applyNumberFormat="1" applyFont="1" applyBorder="1" applyAlignment="1">
      <alignment horizontal="right" vertical="top"/>
    </xf>
    <xf numFmtId="169" fontId="0" fillId="7" borderId="17" xfId="0" applyNumberFormat="1" applyFont="1" applyFill="1" applyBorder="1" applyAlignment="1">
      <alignment horizontal="right" vertical="top"/>
    </xf>
    <xf numFmtId="170" fontId="0" fillId="0" borderId="17" xfId="0" applyNumberFormat="1" applyFont="1" applyBorder="1" applyAlignment="1">
      <alignment horizontal="right" vertical="top"/>
    </xf>
    <xf numFmtId="2" fontId="0" fillId="7" borderId="17" xfId="0" applyNumberFormat="1" applyFont="1" applyFill="1" applyBorder="1" applyAlignment="1">
      <alignment horizontal="right" vertical="top"/>
    </xf>
    <xf numFmtId="4" fontId="0" fillId="0" borderId="17" xfId="0" applyNumberFormat="1" applyFont="1" applyBorder="1" applyAlignment="1">
      <alignment horizontal="right" vertical="top"/>
    </xf>
    <xf numFmtId="171" fontId="0" fillId="0" borderId="17" xfId="0" applyNumberFormat="1" applyFont="1" applyBorder="1" applyAlignment="1">
      <alignment horizontal="right" vertical="top"/>
    </xf>
    <xf numFmtId="0" fontId="0" fillId="0" borderId="17" xfId="0" applyFont="1" applyBorder="1" applyAlignment="1">
      <alignment vertical="top"/>
    </xf>
    <xf numFmtId="0" fontId="2" fillId="2" borderId="6" xfId="0" applyFont="1" applyFill="1" applyBorder="1" applyAlignment="1">
      <alignment vertical="top"/>
    </xf>
    <xf numFmtId="0" fontId="2" fillId="2" borderId="7" xfId="0" applyFont="1" applyFill="1" applyBorder="1" applyAlignment="1">
      <alignment vertical="top"/>
    </xf>
    <xf numFmtId="0" fontId="4" fillId="4" borderId="19" xfId="0" applyFont="1" applyFill="1" applyBorder="1" applyAlignment="1">
      <alignment horizontal="left" vertical="top"/>
    </xf>
    <xf numFmtId="0" fontId="0" fillId="0" borderId="19" xfId="0" applyFont="1" applyBorder="1" applyAlignment="1">
      <alignment vertical="top"/>
    </xf>
    <xf numFmtId="0" fontId="0" fillId="0" borderId="17" xfId="0" applyBorder="1" applyAlignment="1">
      <alignment horizontal="left" vertical="top" wrapText="1"/>
    </xf>
    <xf numFmtId="2" fontId="0" fillId="5" borderId="17" xfId="0" applyNumberFormat="1" applyFill="1" applyBorder="1" applyAlignment="1">
      <alignment horizontal="right" vertical="top" wrapText="1"/>
    </xf>
    <xf numFmtId="2" fontId="0" fillId="0" borderId="17" xfId="0" applyNumberFormat="1" applyFill="1" applyBorder="1" applyAlignment="1">
      <alignment horizontal="right" vertical="top" wrapText="1"/>
    </xf>
    <xf numFmtId="165" fontId="0" fillId="0" borderId="17" xfId="0" applyNumberFormat="1" applyFill="1" applyBorder="1" applyAlignment="1">
      <alignment horizontal="right" vertical="top" wrapText="1"/>
    </xf>
    <xf numFmtId="166" fontId="0" fillId="0" borderId="17" xfId="0" applyNumberFormat="1" applyFill="1" applyBorder="1" applyAlignment="1">
      <alignment horizontal="right" vertical="top" wrapText="1"/>
    </xf>
    <xf numFmtId="10" fontId="0" fillId="5" borderId="17" xfId="0" applyNumberFormat="1" applyFill="1" applyBorder="1" applyAlignment="1">
      <alignment horizontal="right" vertical="top" wrapText="1"/>
    </xf>
    <xf numFmtId="10" fontId="0" fillId="0" borderId="17" xfId="0" applyNumberFormat="1" applyBorder="1" applyAlignment="1">
      <alignment horizontal="right" vertical="top" wrapText="1"/>
    </xf>
    <xf numFmtId="2" fontId="0" fillId="0" borderId="17" xfId="0" applyNumberFormat="1" applyBorder="1" applyAlignment="1">
      <alignment horizontal="right" vertical="top" wrapText="1"/>
    </xf>
    <xf numFmtId="165" fontId="0" fillId="0" borderId="17" xfId="0" applyNumberFormat="1" applyBorder="1" applyAlignment="1">
      <alignment horizontal="right" vertical="top" wrapText="1"/>
    </xf>
    <xf numFmtId="164" fontId="0" fillId="0" borderId="17" xfId="0" applyNumberFormat="1" applyBorder="1" applyAlignment="1">
      <alignment horizontal="right" vertical="top" wrapText="1"/>
    </xf>
    <xf numFmtId="166" fontId="0" fillId="0" borderId="17" xfId="0" applyNumberFormat="1" applyBorder="1" applyAlignment="1">
      <alignment horizontal="right" vertical="top" wrapText="1"/>
    </xf>
    <xf numFmtId="10" fontId="0" fillId="0" borderId="17" xfId="1" applyNumberFormat="1" applyFont="1" applyBorder="1" applyAlignment="1">
      <alignment horizontal="right" vertical="top" wrapText="1"/>
    </xf>
    <xf numFmtId="165" fontId="0" fillId="5" borderId="17" xfId="0" applyNumberFormat="1" applyFill="1" applyBorder="1" applyAlignment="1">
      <alignment horizontal="right" vertical="top" wrapText="1"/>
    </xf>
    <xf numFmtId="168" fontId="0" fillId="0" borderId="17" xfId="0" applyNumberFormat="1" applyBorder="1" applyAlignment="1">
      <alignment horizontal="right" vertical="top" wrapText="1"/>
    </xf>
    <xf numFmtId="167" fontId="0" fillId="0" borderId="17" xfId="0" applyNumberFormat="1" applyBorder="1" applyAlignment="1">
      <alignment horizontal="right" vertical="top" wrapText="1"/>
    </xf>
    <xf numFmtId="10" fontId="0" fillId="5" borderId="17" xfId="1" applyNumberFormat="1" applyFont="1" applyFill="1" applyBorder="1" applyAlignment="1">
      <alignment horizontal="right" vertical="top" wrapText="1"/>
    </xf>
    <xf numFmtId="169" fontId="0" fillId="5" borderId="17" xfId="0" applyNumberFormat="1" applyFill="1" applyBorder="1" applyAlignment="1">
      <alignment horizontal="right" vertical="top" wrapText="1"/>
    </xf>
    <xf numFmtId="169" fontId="0" fillId="0" borderId="17" xfId="0" applyNumberFormat="1" applyBorder="1" applyAlignment="1">
      <alignment horizontal="right" vertical="top" wrapText="1"/>
    </xf>
    <xf numFmtId="0" fontId="0" fillId="0" borderId="17" xfId="0" applyBorder="1" applyAlignment="1">
      <alignment horizontal="right" vertical="top" wrapText="1"/>
    </xf>
    <xf numFmtId="167" fontId="0" fillId="5" borderId="17" xfId="0" applyNumberFormat="1" applyFill="1" applyBorder="1" applyAlignment="1">
      <alignment horizontal="right" vertical="top" wrapText="1"/>
    </xf>
    <xf numFmtId="168" fontId="0" fillId="5" borderId="17" xfId="0" applyNumberFormat="1" applyFill="1" applyBorder="1" applyAlignment="1">
      <alignment horizontal="right" vertical="top" wrapText="1"/>
    </xf>
    <xf numFmtId="164" fontId="0" fillId="5" borderId="17" xfId="0" applyNumberFormat="1" applyFill="1" applyBorder="1" applyAlignment="1">
      <alignment horizontal="right" vertical="top" wrapText="1"/>
    </xf>
    <xf numFmtId="9" fontId="0" fillId="5" borderId="17" xfId="1" applyFont="1" applyFill="1" applyBorder="1" applyAlignment="1">
      <alignment horizontal="right" vertical="top" wrapText="1"/>
    </xf>
    <xf numFmtId="9" fontId="0" fillId="0" borderId="17" xfId="1" applyFont="1" applyBorder="1" applyAlignment="1">
      <alignment horizontal="right" vertical="top" wrapText="1"/>
    </xf>
    <xf numFmtId="0" fontId="4" fillId="3" borderId="9" xfId="0" applyFont="1" applyFill="1" applyBorder="1"/>
    <xf numFmtId="0" fontId="4" fillId="8" borderId="17" xfId="0" applyFont="1" applyFill="1" applyBorder="1" applyAlignment="1">
      <alignment vertical="top" wrapText="1"/>
    </xf>
    <xf numFmtId="0" fontId="0" fillId="3" borderId="0" xfId="0" quotePrefix="1" applyFont="1" applyFill="1" applyBorder="1" applyAlignment="1">
      <alignment horizontal="left" vertical="top"/>
    </xf>
    <xf numFmtId="0" fontId="0" fillId="8" borderId="17" xfId="0" applyFont="1" applyFill="1" applyBorder="1" applyAlignment="1">
      <alignment horizontal="left" vertical="top"/>
    </xf>
    <xf numFmtId="0" fontId="4" fillId="8" borderId="17" xfId="0" applyFont="1" applyFill="1" applyBorder="1" applyAlignment="1">
      <alignment horizontal="center" vertical="top"/>
    </xf>
    <xf numFmtId="0" fontId="0" fillId="8" borderId="17" xfId="0" quotePrefix="1" applyFont="1" applyFill="1" applyBorder="1" applyAlignment="1">
      <alignment horizontal="left" vertical="top"/>
    </xf>
    <xf numFmtId="0" fontId="4" fillId="8" borderId="82" xfId="0" applyFont="1" applyFill="1" applyBorder="1" applyAlignment="1">
      <alignment horizontal="center" vertical="center" wrapText="1"/>
    </xf>
    <xf numFmtId="0" fontId="4" fillId="8" borderId="94" xfId="0" applyFont="1" applyFill="1" applyBorder="1" applyAlignment="1">
      <alignment horizontal="center" vertical="center" wrapText="1"/>
    </xf>
    <xf numFmtId="0" fontId="0" fillId="3" borderId="6" xfId="0" applyFont="1" applyFill="1" applyBorder="1" applyAlignment="1">
      <alignment wrapText="1"/>
    </xf>
    <xf numFmtId="0" fontId="0" fillId="3" borderId="7" xfId="0" applyFont="1" applyFill="1" applyBorder="1" applyAlignment="1">
      <alignment wrapText="1"/>
    </xf>
    <xf numFmtId="0" fontId="0" fillId="3" borderId="7" xfId="0" applyFont="1" applyFill="1" applyBorder="1" applyAlignment="1">
      <alignment horizontal="center" wrapText="1"/>
    </xf>
    <xf numFmtId="0" fontId="0" fillId="0" borderId="17" xfId="0" applyBorder="1" applyAlignment="1">
      <alignment horizontal="center"/>
    </xf>
    <xf numFmtId="0" fontId="0" fillId="3" borderId="17" xfId="0" applyFill="1" applyBorder="1" applyAlignment="1">
      <alignment horizontal="center"/>
    </xf>
    <xf numFmtId="0" fontId="0" fillId="3" borderId="6" xfId="0" applyFill="1" applyBorder="1" applyAlignment="1">
      <alignment horizontal="left"/>
    </xf>
    <xf numFmtId="0" fontId="0" fillId="10" borderId="17" xfId="0" applyFill="1" applyBorder="1" applyAlignment="1">
      <alignment horizontal="center"/>
    </xf>
    <xf numFmtId="0" fontId="0" fillId="8" borderId="17" xfId="0" applyFill="1" applyBorder="1" applyAlignment="1">
      <alignment horizontal="center"/>
    </xf>
    <xf numFmtId="0" fontId="4" fillId="10" borderId="84" xfId="0" applyFont="1" applyFill="1" applyBorder="1" applyAlignment="1">
      <alignment horizontal="center" vertical="center" wrapText="1"/>
    </xf>
    <xf numFmtId="0" fontId="4" fillId="10" borderId="95" xfId="0" applyFont="1" applyFill="1" applyBorder="1" applyAlignment="1">
      <alignment horizontal="center" vertical="center" wrapText="1"/>
    </xf>
    <xf numFmtId="0" fontId="0" fillId="3" borderId="2" xfId="0" applyFill="1" applyBorder="1"/>
    <xf numFmtId="0" fontId="4" fillId="10" borderId="37" xfId="0" applyFont="1" applyFill="1" applyBorder="1" applyAlignment="1">
      <alignment horizontal="center" vertical="center" wrapText="1"/>
    </xf>
    <xf numFmtId="0" fontId="0" fillId="10" borderId="17" xfId="0" applyFill="1" applyBorder="1"/>
    <xf numFmtId="0" fontId="0" fillId="0" borderId="6" xfId="0" applyBorder="1"/>
    <xf numFmtId="0" fontId="27" fillId="3" borderId="6" xfId="0" applyFont="1" applyFill="1" applyBorder="1" applyAlignment="1">
      <alignment horizontal="left" vertical="top"/>
    </xf>
    <xf numFmtId="0" fontId="27" fillId="3" borderId="7" xfId="0" applyFont="1" applyFill="1" applyBorder="1" applyAlignment="1">
      <alignment horizontal="left" vertical="top"/>
    </xf>
    <xf numFmtId="0" fontId="0" fillId="10" borderId="17" xfId="0" applyFont="1" applyFill="1" applyBorder="1" applyAlignment="1">
      <alignment vertical="top"/>
    </xf>
    <xf numFmtId="0" fontId="0" fillId="10" borderId="17" xfId="0" applyFont="1" applyFill="1" applyBorder="1" applyAlignment="1">
      <alignment vertical="top" wrapText="1"/>
    </xf>
    <xf numFmtId="0" fontId="0" fillId="3" borderId="6" xfId="0" applyFont="1" applyFill="1" applyBorder="1"/>
    <xf numFmtId="0" fontId="0" fillId="10" borderId="92" xfId="0" applyFill="1" applyBorder="1" applyAlignment="1">
      <alignment horizontal="left" vertical="top" wrapText="1"/>
    </xf>
    <xf numFmtId="0" fontId="0" fillId="10" borderId="97" xfId="0" applyFill="1" applyBorder="1" applyAlignment="1">
      <alignment horizontal="left" vertical="top" wrapText="1"/>
    </xf>
    <xf numFmtId="0" fontId="0" fillId="10" borderId="96" xfId="0" applyFill="1" applyBorder="1" applyAlignment="1">
      <alignment vertical="top" wrapText="1"/>
    </xf>
    <xf numFmtId="0" fontId="0" fillId="10" borderId="61" xfId="0" applyFont="1" applyFill="1" applyBorder="1" applyAlignment="1">
      <alignment horizontal="left" vertical="top" wrapText="1"/>
    </xf>
    <xf numFmtId="0" fontId="0" fillId="10" borderId="61" xfId="0" applyFont="1" applyFill="1" applyBorder="1" applyAlignment="1">
      <alignment horizontal="left" vertical="top"/>
    </xf>
    <xf numFmtId="0" fontId="0" fillId="10" borderId="91" xfId="0" applyFill="1" applyBorder="1"/>
    <xf numFmtId="0" fontId="27" fillId="3" borderId="2" xfId="0" applyFont="1" applyFill="1" applyBorder="1" applyAlignment="1">
      <alignment horizontal="left" vertical="top"/>
    </xf>
    <xf numFmtId="0" fontId="27" fillId="3" borderId="3" xfId="0" applyFont="1" applyFill="1" applyBorder="1" applyAlignment="1">
      <alignment horizontal="left" vertical="top"/>
    </xf>
    <xf numFmtId="0" fontId="27" fillId="3" borderId="4" xfId="0" applyFont="1" applyFill="1" applyBorder="1" applyAlignment="1">
      <alignment horizontal="left" vertical="top"/>
    </xf>
    <xf numFmtId="0" fontId="0" fillId="11" borderId="17" xfId="0" applyFill="1" applyBorder="1" applyAlignment="1">
      <alignment horizontal="center"/>
    </xf>
    <xf numFmtId="2" fontId="0" fillId="11" borderId="17" xfId="0" applyNumberFormat="1" applyFill="1" applyBorder="1" applyAlignment="1">
      <alignment horizontal="center"/>
    </xf>
    <xf numFmtId="0" fontId="4" fillId="8" borderId="84" xfId="0" applyFont="1" applyFill="1" applyBorder="1" applyAlignment="1">
      <alignment horizontal="center" vertical="center" wrapText="1"/>
    </xf>
    <xf numFmtId="0" fontId="4" fillId="8" borderId="95" xfId="0" applyFont="1" applyFill="1" applyBorder="1" applyAlignment="1">
      <alignment horizontal="center" vertical="center" wrapText="1"/>
    </xf>
    <xf numFmtId="0" fontId="0" fillId="8" borderId="17" xfId="0" applyFont="1" applyFill="1" applyBorder="1" applyAlignment="1">
      <alignment horizontal="center" vertical="top"/>
    </xf>
    <xf numFmtId="1" fontId="0" fillId="8" borderId="17" xfId="0" applyNumberFormat="1" applyFill="1" applyBorder="1" applyAlignment="1">
      <alignment horizontal="center"/>
    </xf>
    <xf numFmtId="0" fontId="0" fillId="10" borderId="19" xfId="0" applyFill="1" applyBorder="1" applyAlignment="1">
      <alignment horizontal="center"/>
    </xf>
    <xf numFmtId="0" fontId="4" fillId="10" borderId="17" xfId="0" applyFont="1" applyFill="1" applyBorder="1" applyAlignment="1">
      <alignment horizontal="center" vertical="center" wrapText="1"/>
    </xf>
    <xf numFmtId="2" fontId="0" fillId="11" borderId="19" xfId="0" applyNumberFormat="1" applyFill="1" applyBorder="1" applyAlignment="1">
      <alignment horizontal="center"/>
    </xf>
    <xf numFmtId="0" fontId="4" fillId="10" borderId="35" xfId="0" applyFont="1" applyFill="1" applyBorder="1" applyAlignment="1">
      <alignment horizontal="center" vertical="center" wrapText="1"/>
    </xf>
    <xf numFmtId="0" fontId="0" fillId="10" borderId="86" xfId="0" applyFill="1" applyBorder="1" applyAlignment="1">
      <alignment horizontal="left" vertical="top" wrapText="1"/>
    </xf>
    <xf numFmtId="0" fontId="0" fillId="10" borderId="27" xfId="0" applyFill="1" applyBorder="1" applyAlignment="1">
      <alignment horizontal="left" vertical="top" wrapText="1"/>
    </xf>
    <xf numFmtId="0" fontId="0" fillId="10" borderId="27" xfId="0" applyFill="1" applyBorder="1" applyAlignment="1">
      <alignment vertical="top" wrapText="1"/>
    </xf>
    <xf numFmtId="0" fontId="0" fillId="3" borderId="2" xfId="0" applyFont="1" applyFill="1" applyBorder="1"/>
    <xf numFmtId="0" fontId="0" fillId="3" borderId="3" xfId="0" applyFont="1" applyFill="1" applyBorder="1"/>
    <xf numFmtId="0" fontId="0" fillId="3" borderId="4" xfId="0" applyFont="1" applyFill="1" applyBorder="1"/>
    <xf numFmtId="0" fontId="0" fillId="8" borderId="19" xfId="0" applyFont="1" applyFill="1" applyBorder="1" applyAlignment="1">
      <alignment horizontal="center" vertical="top"/>
    </xf>
    <xf numFmtId="0" fontId="4" fillId="10" borderId="98" xfId="0" applyFont="1" applyFill="1" applyBorder="1" applyAlignment="1">
      <alignment horizontal="center" vertical="center" wrapText="1"/>
    </xf>
    <xf numFmtId="0" fontId="0" fillId="10" borderId="17" xfId="0" applyFont="1" applyFill="1" applyBorder="1" applyAlignment="1">
      <alignment horizontal="center" vertical="top"/>
    </xf>
    <xf numFmtId="0" fontId="4" fillId="8" borderId="98" xfId="0" applyFont="1" applyFill="1" applyBorder="1" applyAlignment="1">
      <alignment horizontal="center" vertical="center" wrapText="1"/>
    </xf>
    <xf numFmtId="0" fontId="4" fillId="10" borderId="99" xfId="0" applyFont="1" applyFill="1" applyBorder="1" applyAlignment="1">
      <alignment horizontal="center" vertical="center" wrapText="1"/>
    </xf>
    <xf numFmtId="0" fontId="0" fillId="8" borderId="70" xfId="0" applyFill="1" applyBorder="1" applyAlignment="1">
      <alignment horizontal="left" vertical="top" wrapText="1"/>
    </xf>
    <xf numFmtId="0" fontId="0" fillId="8" borderId="61" xfId="0" applyFont="1" applyFill="1" applyBorder="1" applyAlignment="1">
      <alignment horizontal="left" vertical="top"/>
    </xf>
    <xf numFmtId="2" fontId="0" fillId="10" borderId="17" xfId="0" applyNumberFormat="1" applyFont="1" applyFill="1" applyBorder="1" applyAlignment="1">
      <alignment horizontal="center"/>
    </xf>
    <xf numFmtId="0" fontId="0" fillId="8" borderId="28" xfId="0" applyFill="1" applyBorder="1" applyAlignment="1">
      <alignment horizontal="left" vertical="top" wrapText="1"/>
    </xf>
    <xf numFmtId="165" fontId="0" fillId="3" borderId="0" xfId="0" applyNumberFormat="1" applyFill="1" applyBorder="1" applyAlignment="1">
      <alignment horizontal="center"/>
    </xf>
    <xf numFmtId="0" fontId="0" fillId="8" borderId="30" xfId="0" applyFill="1" applyBorder="1" applyAlignment="1">
      <alignment horizontal="left" vertical="top" wrapText="1"/>
    </xf>
    <xf numFmtId="0" fontId="4" fillId="8" borderId="91" xfId="0" applyFont="1" applyFill="1" applyBorder="1" applyAlignment="1">
      <alignment horizontal="center" vertical="top"/>
    </xf>
    <xf numFmtId="0" fontId="4" fillId="3" borderId="0" xfId="0" applyFont="1" applyFill="1" applyBorder="1" applyAlignment="1">
      <alignment horizontal="center" vertical="top"/>
    </xf>
    <xf numFmtId="0" fontId="0" fillId="8" borderId="17" xfId="0" applyFill="1" applyBorder="1" applyAlignment="1">
      <alignment horizontal="left" vertical="top" wrapText="1"/>
    </xf>
    <xf numFmtId="0" fontId="4" fillId="3" borderId="9" xfId="0" applyFont="1" applyFill="1" applyBorder="1" applyAlignment="1">
      <alignment horizontal="left" vertical="center" wrapText="1"/>
    </xf>
    <xf numFmtId="166" fontId="0" fillId="8" borderId="17" xfId="0" applyNumberFormat="1" applyFont="1" applyFill="1" applyBorder="1" applyAlignment="1">
      <alignment vertical="top"/>
    </xf>
    <xf numFmtId="0" fontId="0" fillId="8" borderId="81" xfId="0" applyFont="1" applyFill="1" applyBorder="1" applyAlignment="1">
      <alignment vertical="top" wrapText="1"/>
    </xf>
    <xf numFmtId="0" fontId="0" fillId="8" borderId="82" xfId="0" applyFont="1" applyFill="1" applyBorder="1" applyAlignment="1">
      <alignment vertical="top" wrapText="1"/>
    </xf>
    <xf numFmtId="166" fontId="0" fillId="8" borderId="69" xfId="0" applyNumberFormat="1" applyFont="1" applyFill="1" applyBorder="1" applyAlignment="1">
      <alignment horizontal="center" vertical="top"/>
    </xf>
    <xf numFmtId="166" fontId="0" fillId="8" borderId="17" xfId="0" applyNumberFormat="1" applyFont="1" applyFill="1" applyBorder="1" applyAlignment="1">
      <alignment horizontal="center" vertical="top"/>
    </xf>
    <xf numFmtId="0" fontId="0" fillId="8" borderId="27" xfId="0" applyFont="1" applyFill="1" applyBorder="1"/>
    <xf numFmtId="0" fontId="0" fillId="8" borderId="17" xfId="0" applyFill="1" applyBorder="1"/>
    <xf numFmtId="0" fontId="0" fillId="8" borderId="98" xfId="0" applyFill="1" applyBorder="1" applyAlignment="1">
      <alignment horizontal="center"/>
    </xf>
    <xf numFmtId="0" fontId="0" fillId="3" borderId="9" xfId="0" applyFont="1" applyFill="1" applyBorder="1" applyAlignment="1">
      <alignment horizontal="left" indent="1"/>
    </xf>
    <xf numFmtId="0" fontId="0" fillId="0" borderId="0" xfId="0" applyAlignment="1">
      <alignment vertical="top"/>
    </xf>
    <xf numFmtId="0" fontId="4" fillId="8" borderId="61" xfId="0" applyFont="1" applyFill="1" applyBorder="1" applyAlignment="1">
      <alignment horizontal="center" vertical="center" wrapText="1"/>
    </xf>
    <xf numFmtId="0" fontId="0" fillId="12" borderId="17" xfId="0" applyFill="1" applyBorder="1"/>
    <xf numFmtId="0" fontId="0" fillId="3" borderId="0" xfId="0" applyFill="1" applyBorder="1" applyAlignment="1">
      <alignment horizontal="left" vertical="top" wrapText="1"/>
    </xf>
    <xf numFmtId="0" fontId="0" fillId="8" borderId="17" xfId="0" applyFill="1" applyBorder="1" applyAlignment="1">
      <alignment horizontal="left"/>
    </xf>
    <xf numFmtId="0" fontId="0" fillId="8" borderId="99" xfId="0" applyFill="1" applyBorder="1" applyAlignment="1">
      <alignment horizontal="center"/>
    </xf>
    <xf numFmtId="0" fontId="0" fillId="3" borderId="13" xfId="0" applyFill="1" applyBorder="1" applyAlignment="1">
      <alignment horizontal="center"/>
    </xf>
    <xf numFmtId="0" fontId="0" fillId="3" borderId="17" xfId="0" applyFill="1" applyBorder="1" applyAlignment="1">
      <alignment horizontal="left" vertical="top" wrapText="1"/>
    </xf>
    <xf numFmtId="0" fontId="3" fillId="3" borderId="17" xfId="0" applyFont="1" applyFill="1" applyBorder="1" applyAlignment="1">
      <alignment horizontal="center"/>
    </xf>
    <xf numFmtId="0" fontId="3" fillId="3" borderId="91" xfId="0" applyFont="1" applyFill="1" applyBorder="1" applyAlignment="1">
      <alignment horizontal="center"/>
    </xf>
    <xf numFmtId="0" fontId="3" fillId="0" borderId="17" xfId="0" applyFont="1" applyBorder="1" applyAlignment="1">
      <alignment horizontal="center"/>
    </xf>
    <xf numFmtId="0" fontId="3" fillId="3" borderId="101" xfId="0" applyFont="1" applyFill="1" applyBorder="1" applyAlignment="1">
      <alignment horizontal="center"/>
    </xf>
    <xf numFmtId="0" fontId="3" fillId="0" borderId="34" xfId="0" applyFont="1" applyBorder="1" applyAlignment="1">
      <alignment horizontal="center"/>
    </xf>
    <xf numFmtId="0" fontId="0" fillId="12" borderId="19" xfId="0" applyFill="1" applyBorder="1"/>
    <xf numFmtId="0" fontId="3" fillId="3" borderId="19" xfId="0" applyFont="1" applyFill="1" applyBorder="1" applyAlignment="1">
      <alignment horizontal="center"/>
    </xf>
    <xf numFmtId="0" fontId="0" fillId="12" borderId="100" xfId="0" applyFill="1" applyBorder="1"/>
    <xf numFmtId="0" fontId="10" fillId="3" borderId="17" xfId="0" applyFont="1" applyFill="1" applyBorder="1" applyAlignment="1">
      <alignment horizontal="center"/>
    </xf>
    <xf numFmtId="169" fontId="0" fillId="0" borderId="17" xfId="0" applyNumberFormat="1" applyBorder="1" applyAlignment="1">
      <alignment horizontal="center"/>
    </xf>
    <xf numFmtId="2" fontId="0" fillId="0" borderId="17" xfId="0" applyNumberFormat="1" applyBorder="1" applyAlignment="1">
      <alignment horizontal="center"/>
    </xf>
    <xf numFmtId="169" fontId="10" fillId="3" borderId="17" xfId="0" applyNumberFormat="1" applyFont="1" applyFill="1" applyBorder="1" applyAlignment="1">
      <alignment horizontal="center"/>
    </xf>
    <xf numFmtId="0" fontId="10" fillId="3" borderId="19" xfId="0" applyFont="1" applyFill="1" applyBorder="1" applyAlignment="1">
      <alignment horizontal="center"/>
    </xf>
    <xf numFmtId="2" fontId="10" fillId="3" borderId="17" xfId="0" applyNumberFormat="1" applyFont="1" applyFill="1" applyBorder="1" applyAlignment="1">
      <alignment horizontal="center"/>
    </xf>
    <xf numFmtId="2" fontId="10" fillId="3" borderId="19" xfId="0" applyNumberFormat="1" applyFont="1" applyFill="1" applyBorder="1" applyAlignment="1">
      <alignment horizontal="center"/>
    </xf>
    <xf numFmtId="0" fontId="10" fillId="12" borderId="17" xfId="0" applyFont="1" applyFill="1" applyBorder="1"/>
    <xf numFmtId="0" fontId="10" fillId="0" borderId="0" xfId="0" applyFont="1"/>
    <xf numFmtId="0" fontId="4" fillId="4" borderId="28" xfId="0" applyFont="1" applyFill="1" applyBorder="1" applyAlignment="1">
      <alignment horizontal="left" vertical="top"/>
    </xf>
    <xf numFmtId="0" fontId="0" fillId="3" borderId="9" xfId="0" applyFill="1" applyBorder="1" applyAlignment="1">
      <alignment horizontal="left" wrapText="1"/>
    </xf>
    <xf numFmtId="0" fontId="0" fillId="3" borderId="0" xfId="0" applyFill="1" applyBorder="1" applyAlignment="1">
      <alignment horizontal="left" wrapText="1"/>
    </xf>
    <xf numFmtId="0" fontId="0" fillId="3" borderId="10" xfId="0" applyFill="1" applyBorder="1" applyAlignment="1">
      <alignment horizontal="left" wrapText="1"/>
    </xf>
    <xf numFmtId="0" fontId="4" fillId="8" borderId="96" xfId="0" applyFont="1" applyFill="1" applyBorder="1" applyAlignment="1">
      <alignment horizontal="center" vertical="center" wrapText="1"/>
    </xf>
    <xf numFmtId="0" fontId="4" fillId="8" borderId="80" xfId="0" applyFont="1" applyFill="1" applyBorder="1" applyAlignment="1">
      <alignment horizontal="center" vertical="center" wrapText="1"/>
    </xf>
    <xf numFmtId="0" fontId="0" fillId="10" borderId="17" xfId="0" applyFont="1" applyFill="1" applyBorder="1" applyAlignment="1">
      <alignment horizontal="left" vertical="top"/>
    </xf>
    <xf numFmtId="0" fontId="0" fillId="10" borderId="27" xfId="0" applyFill="1" applyBorder="1" applyAlignment="1">
      <alignment horizontal="left"/>
    </xf>
    <xf numFmtId="0" fontId="0" fillId="10" borderId="17" xfId="0" applyFill="1" applyBorder="1" applyAlignment="1">
      <alignment horizontal="left"/>
    </xf>
    <xf numFmtId="0" fontId="4" fillId="10" borderId="45" xfId="0" applyFont="1" applyFill="1" applyBorder="1" applyAlignment="1">
      <alignment vertical="top" wrapText="1"/>
    </xf>
    <xf numFmtId="0" fontId="4" fillId="4" borderId="17" xfId="0" applyFont="1" applyFill="1" applyBorder="1" applyAlignment="1" applyProtection="1">
      <alignment horizontal="left" vertical="top"/>
    </xf>
    <xf numFmtId="0" fontId="4" fillId="8" borderId="17" xfId="0" applyFont="1" applyFill="1" applyBorder="1" applyAlignment="1">
      <alignment horizontal="center" vertical="center" wrapText="1"/>
    </xf>
    <xf numFmtId="0" fontId="2" fillId="2" borderId="28" xfId="0" applyFont="1" applyFill="1" applyBorder="1" applyAlignment="1"/>
    <xf numFmtId="0" fontId="4" fillId="4" borderId="26" xfId="0" applyFont="1" applyFill="1" applyBorder="1" applyAlignment="1">
      <alignment horizontal="left" vertical="top"/>
    </xf>
    <xf numFmtId="0" fontId="0" fillId="0" borderId="28" xfId="0" applyFont="1" applyBorder="1" applyAlignment="1">
      <alignment horizontal="left" vertical="top"/>
    </xf>
    <xf numFmtId="0" fontId="29" fillId="3" borderId="9" xfId="0" applyFont="1" applyFill="1" applyBorder="1" applyAlignment="1">
      <alignment horizontal="left" vertical="center" indent="3"/>
    </xf>
    <xf numFmtId="0" fontId="0" fillId="3" borderId="8" xfId="0" applyFill="1" applyBorder="1" applyAlignment="1">
      <alignment horizontal="center"/>
    </xf>
    <xf numFmtId="0" fontId="0" fillId="3" borderId="10" xfId="0" applyFill="1" applyBorder="1" applyAlignment="1">
      <alignment horizontal="center"/>
    </xf>
    <xf numFmtId="0" fontId="0" fillId="3" borderId="34" xfId="0" applyFill="1" applyBorder="1" applyAlignment="1">
      <alignment horizontal="center"/>
    </xf>
    <xf numFmtId="2" fontId="0" fillId="11" borderId="34" xfId="0" applyNumberFormat="1" applyFill="1" applyBorder="1" applyAlignment="1">
      <alignment horizontal="center"/>
    </xf>
    <xf numFmtId="0" fontId="4" fillId="8" borderId="34" xfId="0" applyFont="1" applyFill="1" applyBorder="1" applyAlignment="1">
      <alignment horizontal="center" vertical="center" wrapText="1"/>
    </xf>
    <xf numFmtId="0" fontId="0" fillId="0" borderId="34" xfId="0" applyBorder="1" applyAlignment="1">
      <alignment horizontal="center"/>
    </xf>
    <xf numFmtId="165" fontId="0" fillId="3" borderId="10" xfId="0" applyNumberFormat="1" applyFill="1" applyBorder="1" applyAlignment="1">
      <alignment horizontal="center"/>
    </xf>
    <xf numFmtId="0" fontId="4" fillId="8" borderId="99" xfId="0" applyFont="1" applyFill="1" applyBorder="1" applyAlignment="1">
      <alignment horizontal="center" vertical="center" wrapText="1"/>
    </xf>
    <xf numFmtId="2" fontId="0" fillId="10" borderId="34" xfId="0" applyNumberFormat="1" applyFont="1" applyFill="1" applyBorder="1" applyAlignment="1">
      <alignment horizontal="center"/>
    </xf>
    <xf numFmtId="1" fontId="0" fillId="8" borderId="34" xfId="0" applyNumberFormat="1" applyFill="1" applyBorder="1" applyAlignment="1">
      <alignment horizontal="center"/>
    </xf>
    <xf numFmtId="0" fontId="0" fillId="11" borderId="34" xfId="0" applyFill="1" applyBorder="1" applyAlignment="1">
      <alignment horizontal="center"/>
    </xf>
    <xf numFmtId="0" fontId="4" fillId="10" borderId="34" xfId="0" applyFont="1" applyFill="1" applyBorder="1" applyAlignment="1">
      <alignment horizontal="center" vertical="center" wrapText="1"/>
    </xf>
    <xf numFmtId="0" fontId="0" fillId="0" borderId="0" xfId="0" applyAlignment="1">
      <alignment horizontal="left"/>
    </xf>
    <xf numFmtId="0" fontId="0" fillId="3" borderId="7"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3" borderId="0" xfId="0" applyFill="1" applyBorder="1" applyAlignment="1">
      <alignment horizontal="left"/>
    </xf>
    <xf numFmtId="0" fontId="0" fillId="3" borderId="10" xfId="0" applyFill="1" applyBorder="1" applyAlignment="1">
      <alignment horizontal="left"/>
    </xf>
    <xf numFmtId="0" fontId="0" fillId="3" borderId="11" xfId="0" applyFill="1" applyBorder="1" applyAlignment="1">
      <alignment horizontal="left"/>
    </xf>
    <xf numFmtId="0" fontId="0" fillId="3" borderId="12" xfId="0" applyFill="1" applyBorder="1" applyAlignment="1">
      <alignment horizontal="left"/>
    </xf>
    <xf numFmtId="0" fontId="0" fillId="3" borderId="13" xfId="0" applyFill="1" applyBorder="1" applyAlignment="1">
      <alignment horizontal="left"/>
    </xf>
    <xf numFmtId="0" fontId="0" fillId="3" borderId="9"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0" xfId="0" applyFont="1" applyFill="1" applyBorder="1" applyAlignment="1">
      <alignment horizontal="left" vertical="top" wrapText="1"/>
    </xf>
    <xf numFmtId="9" fontId="0" fillId="0" borderId="17" xfId="0" applyNumberFormat="1" applyBorder="1" applyAlignment="1">
      <alignment horizontal="left" vertical="top" wrapText="1"/>
    </xf>
    <xf numFmtId="9" fontId="0" fillId="0" borderId="18" xfId="0" applyNumberFormat="1" applyBorder="1" applyAlignment="1">
      <alignment horizontal="left" vertical="top" wrapText="1"/>
    </xf>
    <xf numFmtId="0" fontId="2" fillId="2" borderId="108" xfId="0" applyFont="1" applyFill="1" applyBorder="1" applyAlignment="1"/>
    <xf numFmtId="0" fontId="2" fillId="2" borderId="109" xfId="0" applyFont="1" applyFill="1" applyBorder="1" applyAlignment="1"/>
    <xf numFmtId="0" fontId="4" fillId="4" borderId="111" xfId="0" applyFont="1" applyFill="1" applyBorder="1" applyAlignment="1">
      <alignment horizontal="left" vertical="top"/>
    </xf>
    <xf numFmtId="0" fontId="0" fillId="0" borderId="44" xfId="0" applyFont="1" applyBorder="1" applyAlignment="1">
      <alignment horizontal="left" vertical="top"/>
    </xf>
    <xf numFmtId="0" fontId="0" fillId="3" borderId="9" xfId="0" applyFont="1" applyFill="1" applyBorder="1" applyAlignment="1">
      <alignment horizontal="center" vertical="top" wrapText="1"/>
    </xf>
    <xf numFmtId="0" fontId="2" fillId="2" borderId="45" xfId="0" applyFont="1" applyFill="1" applyBorder="1" applyAlignment="1"/>
    <xf numFmtId="0" fontId="0" fillId="3" borderId="15" xfId="0" applyFont="1" applyFill="1" applyBorder="1" applyAlignment="1">
      <alignment horizontal="left" vertical="center"/>
    </xf>
    <xf numFmtId="0" fontId="0" fillId="3" borderId="15" xfId="0" applyFont="1" applyFill="1" applyBorder="1"/>
    <xf numFmtId="0" fontId="0" fillId="3" borderId="14" xfId="0" applyFont="1" applyFill="1" applyBorder="1"/>
    <xf numFmtId="0" fontId="0" fillId="3" borderId="72" xfId="0" applyFont="1" applyFill="1" applyBorder="1"/>
    <xf numFmtId="0" fontId="0" fillId="3" borderId="5" xfId="0" applyFont="1" applyFill="1" applyBorder="1"/>
    <xf numFmtId="172" fontId="15" fillId="11" borderId="17" xfId="2" applyNumberFormat="1" applyFont="1" applyFill="1" applyBorder="1" applyAlignment="1">
      <alignment horizontal="center" vertical="center" wrapText="1"/>
    </xf>
    <xf numFmtId="172" fontId="0" fillId="11" borderId="112" xfId="2" applyNumberFormat="1" applyFont="1" applyFill="1" applyBorder="1" applyAlignment="1">
      <alignment horizontal="center"/>
    </xf>
    <xf numFmtId="172" fontId="15" fillId="11" borderId="19" xfId="2" applyNumberFormat="1" applyFont="1" applyFill="1" applyBorder="1" applyAlignment="1">
      <alignment horizontal="center" vertical="center" wrapText="1"/>
    </xf>
    <xf numFmtId="172" fontId="15" fillId="11" borderId="34" xfId="2" applyNumberFormat="1" applyFont="1" applyFill="1" applyBorder="1" applyAlignment="1">
      <alignment horizontal="center" vertical="center" wrapText="1"/>
    </xf>
    <xf numFmtId="172" fontId="15" fillId="3" borderId="10" xfId="2" applyNumberFormat="1" applyFont="1" applyFill="1" applyBorder="1" applyAlignment="1">
      <alignment horizontal="center" vertical="center" wrapText="1"/>
    </xf>
    <xf numFmtId="172" fontId="0" fillId="11" borderId="17" xfId="2" applyNumberFormat="1" applyFont="1" applyFill="1" applyBorder="1" applyAlignment="1">
      <alignment horizontal="center"/>
    </xf>
    <xf numFmtId="0" fontId="0" fillId="10" borderId="96" xfId="0" applyFill="1" applyBorder="1" applyAlignment="1">
      <alignment horizontal="left"/>
    </xf>
    <xf numFmtId="0" fontId="0" fillId="10" borderId="80" xfId="0" applyFill="1" applyBorder="1" applyAlignment="1">
      <alignment horizontal="left"/>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0" xfId="0"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0" fontId="0" fillId="3" borderId="13" xfId="0" applyFill="1" applyBorder="1" applyAlignment="1">
      <alignment horizontal="left" vertical="center" wrapText="1"/>
    </xf>
    <xf numFmtId="0" fontId="0" fillId="3" borderId="9" xfId="0" applyFill="1" applyBorder="1" applyAlignment="1">
      <alignment horizontal="left" vertical="center" wrapText="1"/>
    </xf>
    <xf numFmtId="0" fontId="0" fillId="3" borderId="0" xfId="0" applyFill="1" applyBorder="1" applyAlignment="1">
      <alignment horizontal="left" vertical="center" wrapText="1"/>
    </xf>
    <xf numFmtId="0" fontId="0" fillId="3" borderId="10" xfId="0" applyFill="1" applyBorder="1" applyAlignment="1">
      <alignment horizontal="left" vertical="center" wrapText="1"/>
    </xf>
    <xf numFmtId="0" fontId="0" fillId="3" borderId="6" xfId="0" applyFont="1" applyFill="1" applyBorder="1" applyAlignment="1">
      <alignment horizontal="left" wrapText="1"/>
    </xf>
    <xf numFmtId="0" fontId="0" fillId="3" borderId="7" xfId="0" applyFont="1" applyFill="1" applyBorder="1" applyAlignment="1">
      <alignment horizontal="left" wrapText="1"/>
    </xf>
    <xf numFmtId="0" fontId="0" fillId="3" borderId="8" xfId="0" applyFont="1" applyFill="1" applyBorder="1" applyAlignment="1">
      <alignment horizontal="left" wrapText="1"/>
    </xf>
    <xf numFmtId="0" fontId="0" fillId="3" borderId="9" xfId="0" applyFont="1" applyFill="1" applyBorder="1" applyAlignment="1">
      <alignment horizontal="left" wrapText="1"/>
    </xf>
    <xf numFmtId="0" fontId="0" fillId="3" borderId="0" xfId="0" applyFont="1" applyFill="1" applyBorder="1" applyAlignment="1">
      <alignment horizontal="left" wrapText="1"/>
    </xf>
    <xf numFmtId="0" fontId="0" fillId="3" borderId="10" xfId="0" applyFont="1" applyFill="1" applyBorder="1" applyAlignment="1">
      <alignment horizontal="left" wrapText="1"/>
    </xf>
    <xf numFmtId="0" fontId="0" fillId="3" borderId="11" xfId="0" applyFont="1" applyFill="1" applyBorder="1" applyAlignment="1">
      <alignment horizontal="left" wrapText="1"/>
    </xf>
    <xf numFmtId="0" fontId="0" fillId="3" borderId="12" xfId="0" applyFont="1" applyFill="1" applyBorder="1" applyAlignment="1">
      <alignment horizontal="left" wrapText="1"/>
    </xf>
    <xf numFmtId="0" fontId="0" fillId="3" borderId="13" xfId="0" applyFont="1" applyFill="1" applyBorder="1" applyAlignment="1">
      <alignment horizontal="left"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4" fillId="4" borderId="28" xfId="0" applyFont="1" applyFill="1" applyBorder="1" applyAlignment="1">
      <alignment horizontal="left" vertical="top"/>
    </xf>
    <xf numFmtId="0" fontId="0" fillId="3" borderId="17" xfId="0" applyFill="1" applyBorder="1" applyAlignment="1"/>
    <xf numFmtId="0" fontId="0" fillId="3" borderId="23" xfId="0"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0" fillId="3" borderId="9" xfId="0" applyFill="1" applyBorder="1" applyAlignment="1">
      <alignment horizontal="left" wrapText="1"/>
    </xf>
    <xf numFmtId="0" fontId="0" fillId="3" borderId="0" xfId="0" applyFill="1" applyBorder="1" applyAlignment="1">
      <alignment horizontal="left" wrapText="1"/>
    </xf>
    <xf numFmtId="0" fontId="0" fillId="3" borderId="10" xfId="0" applyFill="1" applyBorder="1" applyAlignment="1">
      <alignment horizontal="left" wrapText="1"/>
    </xf>
    <xf numFmtId="0" fontId="0" fillId="3" borderId="6" xfId="0" applyFill="1" applyBorder="1" applyAlignment="1">
      <alignment horizontal="left" wrapText="1"/>
    </xf>
    <xf numFmtId="0" fontId="0" fillId="3" borderId="7" xfId="0" applyFill="1" applyBorder="1" applyAlignment="1">
      <alignment horizontal="left" wrapText="1"/>
    </xf>
    <xf numFmtId="0" fontId="0" fillId="3" borderId="8" xfId="0" applyFill="1" applyBorder="1" applyAlignment="1">
      <alignment horizontal="left"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0" fillId="3" borderId="6"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0" xfId="0" applyFill="1" applyBorder="1" applyAlignment="1">
      <alignment horizontal="left" vertical="center"/>
    </xf>
    <xf numFmtId="0" fontId="0" fillId="3" borderId="10" xfId="0" applyFill="1" applyBorder="1" applyAlignment="1">
      <alignment horizontal="left" vertical="center"/>
    </xf>
    <xf numFmtId="0" fontId="14" fillId="3" borderId="0" xfId="0" applyFont="1" applyFill="1" applyBorder="1" applyAlignment="1">
      <alignment horizontal="left" wrapText="1"/>
    </xf>
    <xf numFmtId="0" fontId="4" fillId="4" borderId="40"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37" xfId="0" applyFont="1" applyFill="1" applyBorder="1" applyAlignment="1">
      <alignment horizontal="center" vertical="top"/>
    </xf>
    <xf numFmtId="0" fontId="4" fillId="4" borderId="7" xfId="0" applyFont="1" applyFill="1" applyBorder="1" applyAlignment="1">
      <alignment horizontal="center" vertical="top"/>
    </xf>
    <xf numFmtId="0" fontId="4" fillId="4" borderId="8" xfId="0" applyFont="1" applyFill="1" applyBorder="1" applyAlignment="1">
      <alignment horizontal="center" vertical="top"/>
    </xf>
    <xf numFmtId="0" fontId="4" fillId="4" borderId="38" xfId="0" applyFont="1" applyFill="1" applyBorder="1" applyAlignment="1">
      <alignment horizontal="center" vertical="top"/>
    </xf>
    <xf numFmtId="0" fontId="4" fillId="4" borderId="39" xfId="0" applyFont="1" applyFill="1" applyBorder="1" applyAlignment="1">
      <alignment horizontal="center" vertical="top"/>
    </xf>
    <xf numFmtId="0" fontId="4" fillId="4" borderId="42" xfId="0" applyFont="1" applyFill="1" applyBorder="1" applyAlignment="1">
      <alignment horizontal="center" vertical="top"/>
    </xf>
    <xf numFmtId="0" fontId="0" fillId="0" borderId="2" xfId="0" applyFont="1" applyBorder="1" applyAlignment="1">
      <alignment horizontal="left" wrapText="1"/>
    </xf>
    <xf numFmtId="0" fontId="0" fillId="0" borderId="3" xfId="0" applyFont="1" applyBorder="1" applyAlignment="1">
      <alignment horizontal="left" wrapText="1"/>
    </xf>
    <xf numFmtId="0" fontId="0" fillId="0" borderId="4" xfId="0" applyFont="1" applyBorder="1" applyAlignment="1">
      <alignment horizontal="left" wrapText="1"/>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27" fillId="2" borderId="2" xfId="0" applyFont="1" applyFill="1" applyBorder="1" applyAlignment="1">
      <alignment horizontal="left" vertical="top"/>
    </xf>
    <xf numFmtId="0" fontId="27" fillId="2" borderId="3" xfId="0" applyFont="1" applyFill="1" applyBorder="1" applyAlignment="1">
      <alignment horizontal="left" vertical="top"/>
    </xf>
    <xf numFmtId="0" fontId="27" fillId="2" borderId="4" xfId="0" applyFont="1" applyFill="1" applyBorder="1" applyAlignment="1">
      <alignment horizontal="left" vertical="top"/>
    </xf>
    <xf numFmtId="0" fontId="4" fillId="8" borderId="96" xfId="0" applyFont="1" applyFill="1" applyBorder="1" applyAlignment="1">
      <alignment horizontal="center" vertical="center" wrapText="1"/>
    </xf>
    <xf numFmtId="0" fontId="4" fillId="8" borderId="80" xfId="0" applyFont="1" applyFill="1" applyBorder="1" applyAlignment="1">
      <alignment horizontal="center" vertical="center" wrapText="1"/>
    </xf>
    <xf numFmtId="0" fontId="4" fillId="8" borderId="92" xfId="0" applyFont="1" applyFill="1" applyBorder="1" applyAlignment="1">
      <alignment horizontal="left" vertical="center" wrapText="1"/>
    </xf>
    <xf numFmtId="0" fontId="4" fillId="8" borderId="45" xfId="0" applyFont="1" applyFill="1" applyBorder="1" applyAlignment="1">
      <alignment horizontal="left" vertical="center" wrapText="1"/>
    </xf>
    <xf numFmtId="0" fontId="4" fillId="8" borderId="27" xfId="0" applyFont="1" applyFill="1" applyBorder="1" applyAlignment="1">
      <alignment horizontal="left" vertical="center" wrapText="1"/>
    </xf>
    <xf numFmtId="0" fontId="4" fillId="8" borderId="92" xfId="0" applyFont="1" applyFill="1" applyBorder="1" applyAlignment="1">
      <alignment horizontal="left" vertical="top" wrapText="1"/>
    </xf>
    <xf numFmtId="0" fontId="4" fillId="8" borderId="93" xfId="0" applyFont="1" applyFill="1" applyBorder="1" applyAlignment="1">
      <alignment horizontal="left" vertical="top" wrapText="1"/>
    </xf>
    <xf numFmtId="0" fontId="4" fillId="8" borderId="87" xfId="0" applyFont="1" applyFill="1" applyBorder="1" applyAlignment="1">
      <alignment horizontal="left" vertical="center" wrapText="1"/>
    </xf>
    <xf numFmtId="0" fontId="4" fillId="8" borderId="85" xfId="0" applyFont="1" applyFill="1" applyBorder="1" applyAlignment="1">
      <alignment horizontal="left" vertical="center" wrapText="1"/>
    </xf>
    <xf numFmtId="0" fontId="4" fillId="8" borderId="86" xfId="0" applyFont="1" applyFill="1" applyBorder="1" applyAlignment="1">
      <alignment horizontal="left" vertical="center" wrapText="1"/>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0" fillId="10" borderId="27" xfId="0" applyFill="1" applyBorder="1" applyAlignment="1">
      <alignment horizontal="left" wrapText="1"/>
    </xf>
    <xf numFmtId="0" fontId="0" fillId="8" borderId="27" xfId="0" applyFont="1" applyFill="1" applyBorder="1" applyAlignment="1">
      <alignment horizontal="left"/>
    </xf>
    <xf numFmtId="0" fontId="0" fillId="8" borderId="17" xfId="0" applyFont="1" applyFill="1" applyBorder="1" applyAlignment="1">
      <alignment horizontal="left"/>
    </xf>
    <xf numFmtId="0" fontId="0" fillId="8" borderId="27" xfId="0" applyFont="1" applyFill="1" applyBorder="1" applyAlignment="1">
      <alignment horizontal="left" vertical="top"/>
    </xf>
    <xf numFmtId="0" fontId="0" fillId="10" borderId="96" xfId="0" applyFill="1" applyBorder="1" applyAlignment="1">
      <alignment horizontal="left"/>
    </xf>
    <xf numFmtId="0" fontId="0" fillId="10" borderId="80" xfId="0" applyFill="1" applyBorder="1" applyAlignment="1">
      <alignment horizontal="left"/>
    </xf>
    <xf numFmtId="0" fontId="27" fillId="2" borderId="6" xfId="0" applyFont="1" applyFill="1" applyBorder="1" applyAlignment="1">
      <alignment horizontal="left" vertical="top"/>
    </xf>
    <xf numFmtId="0" fontId="27" fillId="2" borderId="7" xfId="0" applyFont="1" applyFill="1" applyBorder="1" applyAlignment="1">
      <alignment horizontal="left" vertical="top"/>
    </xf>
    <xf numFmtId="0" fontId="27" fillId="2" borderId="8" xfId="0" applyFont="1" applyFill="1" applyBorder="1" applyAlignment="1">
      <alignment horizontal="left" vertical="top"/>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0" fillId="10" borderId="27" xfId="0" applyFont="1" applyFill="1" applyBorder="1" applyAlignment="1">
      <alignment horizontal="left" vertical="top" wrapText="1"/>
    </xf>
    <xf numFmtId="0" fontId="0" fillId="10" borderId="17" xfId="0" applyFont="1" applyFill="1" applyBorder="1" applyAlignment="1">
      <alignment horizontal="left" vertical="top" wrapText="1"/>
    </xf>
    <xf numFmtId="0" fontId="0" fillId="10" borderId="27" xfId="0" applyFont="1" applyFill="1" applyBorder="1" applyAlignment="1">
      <alignment horizontal="left" vertical="top"/>
    </xf>
    <xf numFmtId="0" fontId="0" fillId="10" borderId="17" xfId="0" applyFont="1" applyFill="1" applyBorder="1" applyAlignment="1">
      <alignment horizontal="left" vertical="top"/>
    </xf>
    <xf numFmtId="0" fontId="0" fillId="10" borderId="27" xfId="0" applyFill="1" applyBorder="1" applyAlignment="1">
      <alignment horizontal="left"/>
    </xf>
    <xf numFmtId="0" fontId="0" fillId="10" borderId="17" xfId="0" applyFill="1" applyBorder="1" applyAlignment="1">
      <alignment horizontal="left"/>
    </xf>
    <xf numFmtId="0" fontId="4" fillId="10" borderId="45" xfId="0" applyFont="1" applyFill="1" applyBorder="1" applyAlignment="1">
      <alignment vertical="top" wrapText="1"/>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0" fillId="8" borderId="27" xfId="0" applyFill="1" applyBorder="1" applyAlignment="1">
      <alignment horizontal="left"/>
    </xf>
    <xf numFmtId="0" fontId="0" fillId="8" borderId="17" xfId="0" applyFill="1" applyBorder="1" applyAlignment="1">
      <alignment horizontal="left"/>
    </xf>
    <xf numFmtId="0" fontId="27" fillId="2" borderId="2" xfId="0" applyFont="1" applyFill="1" applyBorder="1" applyAlignment="1">
      <alignment horizontal="center" vertical="top"/>
    </xf>
    <xf numFmtId="0" fontId="27" fillId="2" borderId="3" xfId="0" applyFont="1" applyFill="1" applyBorder="1" applyAlignment="1">
      <alignment horizontal="center" vertical="top"/>
    </xf>
    <xf numFmtId="0" fontId="27" fillId="2" borderId="4" xfId="0" applyFont="1" applyFill="1" applyBorder="1" applyAlignment="1">
      <alignment horizontal="center" vertical="top"/>
    </xf>
    <xf numFmtId="0" fontId="0" fillId="0" borderId="2" xfId="0" applyBorder="1" applyAlignment="1">
      <alignment horizontal="left" vertical="center" wrapText="1"/>
    </xf>
    <xf numFmtId="0" fontId="0" fillId="0" borderId="3" xfId="0" applyBorder="1" applyAlignment="1">
      <alignment horizontal="left" vertical="center" wrapText="1"/>
    </xf>
    <xf numFmtId="0" fontId="4" fillId="3" borderId="45" xfId="0" applyFont="1" applyFill="1" applyBorder="1" applyAlignment="1">
      <alignment horizontal="left" vertical="center"/>
    </xf>
    <xf numFmtId="0" fontId="4" fillId="3" borderId="28" xfId="0" applyFont="1" applyFill="1" applyBorder="1" applyAlignment="1">
      <alignment horizontal="left" vertical="center"/>
    </xf>
    <xf numFmtId="0" fontId="4" fillId="3" borderId="29" xfId="0" applyFont="1" applyFill="1" applyBorder="1" applyAlignment="1">
      <alignment horizontal="left"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8" xfId="0" applyFont="1" applyFill="1" applyBorder="1" applyAlignment="1">
      <alignment horizontal="left"/>
    </xf>
    <xf numFmtId="0" fontId="4" fillId="0" borderId="0" xfId="0" applyFont="1" applyFill="1" applyBorder="1" applyAlignment="1">
      <alignment horizontal="left" vertical="center"/>
    </xf>
    <xf numFmtId="0" fontId="4" fillId="8" borderId="45" xfId="0" applyFont="1" applyFill="1" applyBorder="1" applyAlignment="1">
      <alignment vertical="top" wrapText="1"/>
    </xf>
    <xf numFmtId="0" fontId="0" fillId="0" borderId="88" xfId="0" applyFont="1" applyBorder="1" applyAlignment="1">
      <alignment horizontal="left" vertical="top" wrapText="1"/>
    </xf>
    <xf numFmtId="0" fontId="0" fillId="0" borderId="68" xfId="0" applyFont="1" applyBorder="1" applyAlignment="1">
      <alignment horizontal="left" vertical="top" wrapText="1"/>
    </xf>
    <xf numFmtId="0" fontId="0" fillId="0" borderId="38"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4" fillId="3" borderId="9" xfId="0" applyFont="1" applyFill="1" applyBorder="1" applyAlignment="1">
      <alignment horizontal="left" vertical="top"/>
    </xf>
    <xf numFmtId="0" fontId="4" fillId="3" borderId="0" xfId="0" applyFont="1" applyFill="1" applyBorder="1" applyAlignment="1">
      <alignment horizontal="left" vertical="top"/>
    </xf>
    <xf numFmtId="0" fontId="4" fillId="4" borderId="31" xfId="0" applyFont="1" applyFill="1" applyBorder="1" applyAlignment="1">
      <alignment horizontal="left" vertical="top"/>
    </xf>
    <xf numFmtId="0" fontId="4" fillId="4" borderId="32" xfId="0" applyFont="1" applyFill="1" applyBorder="1" applyAlignment="1">
      <alignment horizontal="left" vertical="top"/>
    </xf>
    <xf numFmtId="0" fontId="4" fillId="8" borderId="17" xfId="0" applyFont="1" applyFill="1" applyBorder="1" applyAlignment="1">
      <alignment horizontal="left" vertical="top" wrapText="1"/>
    </xf>
    <xf numFmtId="0" fontId="4" fillId="8" borderId="19" xfId="0" applyFont="1" applyFill="1" applyBorder="1" applyAlignment="1">
      <alignment horizontal="left" vertical="top" wrapText="1"/>
    </xf>
    <xf numFmtId="0" fontId="0" fillId="0" borderId="17" xfId="0" applyBorder="1" applyAlignment="1">
      <alignment horizontal="left" vertical="top" wrapText="1"/>
    </xf>
    <xf numFmtId="0" fontId="0" fillId="0" borderId="105" xfId="0" applyBorder="1" applyAlignment="1">
      <alignment horizontal="left" vertical="top" wrapText="1"/>
    </xf>
    <xf numFmtId="0" fontId="0" fillId="0" borderId="106" xfId="0" applyBorder="1" applyAlignment="1">
      <alignment horizontal="left" vertical="top" wrapText="1"/>
    </xf>
    <xf numFmtId="0" fontId="0" fillId="0" borderId="107" xfId="0" applyBorder="1" applyAlignment="1">
      <alignment horizontal="left" vertical="top" wrapText="1"/>
    </xf>
    <xf numFmtId="0" fontId="4" fillId="4" borderId="105" xfId="0" applyFont="1" applyFill="1" applyBorder="1" applyAlignment="1">
      <alignment horizontal="left" vertical="top"/>
    </xf>
    <xf numFmtId="0" fontId="4" fillId="4" borderId="101" xfId="0" applyFont="1" applyFill="1" applyBorder="1" applyAlignment="1">
      <alignment horizontal="left" vertical="top"/>
    </xf>
    <xf numFmtId="0" fontId="4" fillId="8" borderId="17" xfId="0" applyFont="1" applyFill="1" applyBorder="1" applyAlignment="1">
      <alignment horizontal="left" vertical="top"/>
    </xf>
    <xf numFmtId="0" fontId="4" fillId="8" borderId="19" xfId="0" applyFont="1" applyFill="1" applyBorder="1" applyAlignment="1">
      <alignment horizontal="left" vertical="top"/>
    </xf>
    <xf numFmtId="0" fontId="0" fillId="0" borderId="101" xfId="0" applyBorder="1" applyAlignment="1">
      <alignment horizontal="left" vertical="top" wrapText="1"/>
    </xf>
    <xf numFmtId="0" fontId="4" fillId="4" borderId="17" xfId="0" applyFont="1" applyFill="1" applyBorder="1" applyAlignment="1">
      <alignment horizontal="left" vertical="top"/>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4" borderId="86" xfId="0" applyFont="1" applyFill="1" applyBorder="1" applyAlignment="1">
      <alignment horizontal="left" vertical="top"/>
    </xf>
    <xf numFmtId="0" fontId="4" fillId="4" borderId="91" xfId="0" applyFont="1" applyFill="1" applyBorder="1" applyAlignment="1">
      <alignment horizontal="left" vertical="top"/>
    </xf>
    <xf numFmtId="0" fontId="4" fillId="8" borderId="27" xfId="0" applyFont="1" applyFill="1" applyBorder="1" applyAlignment="1">
      <alignment horizontal="center" vertical="center" wrapText="1"/>
    </xf>
    <xf numFmtId="0" fontId="4" fillId="3" borderId="61" xfId="0" applyFont="1" applyFill="1" applyBorder="1" applyAlignment="1">
      <alignment horizontal="left" vertical="center"/>
    </xf>
    <xf numFmtId="0" fontId="4" fillId="4" borderId="45" xfId="0" applyFont="1" applyFill="1" applyBorder="1" applyAlignment="1">
      <alignment horizontal="left" vertical="top"/>
    </xf>
    <xf numFmtId="0" fontId="4" fillId="4" borderId="41" xfId="0" applyFont="1" applyFill="1" applyBorder="1" applyAlignment="1">
      <alignment horizontal="left" vertical="top"/>
    </xf>
    <xf numFmtId="0" fontId="4" fillId="4" borderId="90" xfId="0" applyFont="1" applyFill="1" applyBorder="1" applyAlignment="1">
      <alignment horizontal="left" vertical="top"/>
    </xf>
    <xf numFmtId="0" fontId="4" fillId="7" borderId="17" xfId="0" applyFont="1" applyFill="1" applyBorder="1" applyAlignment="1" applyProtection="1">
      <alignment horizontal="left" vertical="top"/>
    </xf>
    <xf numFmtId="0" fontId="4" fillId="4" borderId="17" xfId="0" applyFont="1" applyFill="1" applyBorder="1" applyAlignment="1" applyProtection="1">
      <alignment horizontal="left" vertical="top"/>
    </xf>
    <xf numFmtId="0" fontId="4" fillId="8" borderId="17" xfId="0" applyFont="1" applyFill="1" applyBorder="1" applyAlignment="1">
      <alignment horizontal="center" vertical="center" wrapText="1"/>
    </xf>
    <xf numFmtId="0" fontId="0" fillId="0" borderId="17" xfId="0" applyFont="1" applyBorder="1" applyAlignment="1">
      <alignment vertical="top" wrapText="1"/>
    </xf>
    <xf numFmtId="0" fontId="0" fillId="0" borderId="19" xfId="0" applyFont="1" applyBorder="1" applyAlignment="1">
      <alignment vertical="top" wrapText="1"/>
    </xf>
    <xf numFmtId="0" fontId="0" fillId="0" borderId="19" xfId="0" applyFont="1" applyBorder="1" applyAlignment="1">
      <alignment horizontal="left" vertical="top" wrapText="1"/>
    </xf>
    <xf numFmtId="0" fontId="4" fillId="8" borderId="45" xfId="0" applyFont="1" applyFill="1" applyBorder="1" applyAlignment="1">
      <alignment horizontal="center" vertical="center" wrapText="1"/>
    </xf>
    <xf numFmtId="0" fontId="2" fillId="2" borderId="45" xfId="0" applyFont="1" applyFill="1" applyBorder="1" applyAlignment="1">
      <alignment horizontal="left"/>
    </xf>
    <xf numFmtId="0" fontId="2" fillId="2" borderId="28" xfId="0" applyFont="1" applyFill="1" applyBorder="1" applyAlignment="1">
      <alignment horizontal="left"/>
    </xf>
    <xf numFmtId="0" fontId="2" fillId="2" borderId="61" xfId="0" applyFont="1" applyFill="1" applyBorder="1" applyAlignment="1">
      <alignment horizontal="left"/>
    </xf>
    <xf numFmtId="0" fontId="0" fillId="0" borderId="28" xfId="0" applyFont="1" applyBorder="1" applyAlignment="1">
      <alignment horizontal="left" vertical="top" wrapText="1"/>
    </xf>
    <xf numFmtId="0" fontId="0" fillId="3" borderId="56" xfId="0" applyFont="1" applyFill="1" applyBorder="1" applyAlignment="1">
      <alignment horizontal="left" vertical="top" wrapText="1"/>
    </xf>
    <xf numFmtId="0" fontId="0" fillId="3" borderId="57" xfId="0" applyFont="1" applyFill="1" applyBorder="1" applyAlignment="1">
      <alignment horizontal="left" vertical="top" wrapText="1"/>
    </xf>
    <xf numFmtId="0" fontId="0" fillId="3" borderId="58" xfId="0" applyFont="1" applyFill="1" applyBorder="1" applyAlignment="1">
      <alignment horizontal="left" vertical="top" wrapText="1"/>
    </xf>
    <xf numFmtId="0" fontId="4" fillId="4" borderId="110" xfId="0" applyFont="1" applyFill="1" applyBorder="1" applyAlignment="1">
      <alignment horizontal="left" vertical="top"/>
    </xf>
    <xf numFmtId="0" fontId="4" fillId="4" borderId="26" xfId="0" applyFont="1" applyFill="1" applyBorder="1" applyAlignment="1">
      <alignment horizontal="left" vertical="top"/>
    </xf>
    <xf numFmtId="0" fontId="4" fillId="8" borderId="110" xfId="0" applyFont="1" applyFill="1" applyBorder="1" applyAlignment="1">
      <alignment horizontal="left" vertical="center" wrapText="1"/>
    </xf>
    <xf numFmtId="0" fontId="2" fillId="2" borderId="28" xfId="0" applyFont="1" applyFill="1" applyBorder="1" applyAlignment="1">
      <alignment horizontal="center"/>
    </xf>
    <xf numFmtId="0" fontId="0" fillId="0" borderId="28" xfId="0" applyFont="1" applyBorder="1" applyAlignment="1">
      <alignment horizontal="left" vertical="center" wrapText="1"/>
    </xf>
    <xf numFmtId="0" fontId="2" fillId="2" borderId="45" xfId="0" applyFont="1" applyFill="1" applyBorder="1" applyAlignment="1"/>
    <xf numFmtId="0" fontId="2" fillId="2" borderId="28" xfId="0" applyFont="1" applyFill="1" applyBorder="1" applyAlignment="1"/>
    <xf numFmtId="0" fontId="2" fillId="2" borderId="9" xfId="0" applyFont="1" applyFill="1" applyBorder="1" applyAlignment="1">
      <alignment horizontal="left" vertical="top"/>
    </xf>
    <xf numFmtId="0" fontId="2" fillId="2" borderId="0" xfId="0" applyFont="1" applyFill="1" applyBorder="1" applyAlignment="1">
      <alignment horizontal="left" vertical="top"/>
    </xf>
    <xf numFmtId="0" fontId="2" fillId="2" borderId="10" xfId="0" applyFont="1" applyFill="1" applyBorder="1" applyAlignment="1">
      <alignment horizontal="left" vertical="top"/>
    </xf>
    <xf numFmtId="0" fontId="0" fillId="0" borderId="28" xfId="0" applyFont="1" applyBorder="1" applyAlignment="1">
      <alignment horizontal="left" vertical="top"/>
    </xf>
    <xf numFmtId="0" fontId="2" fillId="2" borderId="71" xfId="0" applyFont="1" applyFill="1" applyBorder="1" applyAlignment="1">
      <alignment horizontal="left"/>
    </xf>
    <xf numFmtId="0" fontId="4" fillId="4" borderId="71" xfId="0" applyFont="1" applyFill="1" applyBorder="1" applyAlignment="1">
      <alignment horizontal="left" vertical="top"/>
    </xf>
    <xf numFmtId="0" fontId="4" fillId="4" borderId="71" xfId="0" applyFont="1" applyFill="1" applyBorder="1" applyAlignment="1">
      <alignment horizontal="center" vertical="top"/>
    </xf>
    <xf numFmtId="0" fontId="0" fillId="0" borderId="71" xfId="0" applyFont="1" applyBorder="1" applyAlignment="1">
      <alignment horizontal="left" vertical="top"/>
    </xf>
    <xf numFmtId="0" fontId="4" fillId="8" borderId="59" xfId="0" applyFont="1" applyFill="1" applyBorder="1" applyAlignment="1">
      <alignment vertical="top" wrapText="1"/>
    </xf>
    <xf numFmtId="0" fontId="2" fillId="2" borderId="15" xfId="0" applyFont="1" applyFill="1" applyBorder="1" applyAlignment="1">
      <alignment horizontal="left"/>
    </xf>
    <xf numFmtId="0" fontId="2" fillId="2" borderId="0" xfId="0" applyFont="1" applyFill="1" applyBorder="1" applyAlignment="1">
      <alignment horizontal="left"/>
    </xf>
    <xf numFmtId="0" fontId="4" fillId="4" borderId="59" xfId="0" applyFont="1" applyFill="1" applyBorder="1" applyAlignment="1">
      <alignment horizontal="left" vertical="top"/>
    </xf>
    <xf numFmtId="0" fontId="4" fillId="4" borderId="68" xfId="0" applyFont="1" applyFill="1" applyBorder="1" applyAlignment="1">
      <alignment horizontal="left" vertical="top"/>
    </xf>
    <xf numFmtId="0" fontId="4" fillId="4" borderId="0" xfId="0" applyFont="1" applyFill="1" applyBorder="1" applyAlignment="1">
      <alignment horizontal="left" vertical="top"/>
    </xf>
    <xf numFmtId="0" fontId="4" fillId="8" borderId="59" xfId="0" applyFont="1" applyFill="1" applyBorder="1" applyAlignment="1">
      <alignment horizontal="left" vertical="center" wrapText="1"/>
    </xf>
    <xf numFmtId="0" fontId="2" fillId="2" borderId="59" xfId="0" applyFont="1" applyFill="1" applyBorder="1" applyAlignment="1">
      <alignment horizontal="left"/>
    </xf>
    <xf numFmtId="0" fontId="2" fillId="2" borderId="62" xfId="0" applyFont="1" applyFill="1" applyBorder="1" applyAlignment="1">
      <alignment horizontal="left"/>
    </xf>
    <xf numFmtId="0" fontId="2" fillId="2" borderId="62" xfId="0" applyFont="1" applyFill="1" applyBorder="1" applyAlignment="1"/>
    <xf numFmtId="0" fontId="4" fillId="4" borderId="61" xfId="0" applyFont="1" applyFill="1" applyBorder="1" applyAlignment="1">
      <alignment horizontal="left" vertical="top"/>
    </xf>
    <xf numFmtId="0" fontId="4" fillId="4" borderId="62" xfId="0" applyFont="1" applyFill="1" applyBorder="1" applyAlignment="1">
      <alignment horizontal="left" vertical="top"/>
    </xf>
    <xf numFmtId="0" fontId="0" fillId="0" borderId="62" xfId="0" applyFont="1" applyBorder="1" applyAlignment="1">
      <alignment horizontal="left" vertical="top"/>
    </xf>
    <xf numFmtId="0" fontId="4" fillId="4" borderId="62" xfId="0" applyFont="1" applyFill="1" applyBorder="1" applyAlignment="1" applyProtection="1">
      <alignment horizontal="left" vertical="top"/>
    </xf>
    <xf numFmtId="166" fontId="4" fillId="8" borderId="59" xfId="0" applyNumberFormat="1" applyFont="1" applyFill="1" applyBorder="1" applyAlignment="1">
      <alignment horizontal="right" vertical="top"/>
    </xf>
    <xf numFmtId="166" fontId="4" fillId="8" borderId="28" xfId="0" applyNumberFormat="1" applyFont="1" applyFill="1" applyBorder="1" applyAlignment="1">
      <alignment horizontal="right" vertical="top"/>
    </xf>
    <xf numFmtId="165" fontId="0" fillId="0" borderId="65" xfId="0" applyNumberFormat="1" applyFont="1" applyBorder="1" applyAlignment="1">
      <alignment horizontal="left" vertical="top"/>
    </xf>
    <xf numFmtId="165" fontId="0" fillId="0" borderId="66" xfId="0" applyNumberFormat="1" applyFont="1" applyBorder="1" applyAlignment="1">
      <alignment horizontal="left" vertical="top"/>
    </xf>
    <xf numFmtId="165" fontId="0" fillId="0" borderId="67" xfId="0" applyNumberFormat="1" applyFont="1" applyBorder="1" applyAlignment="1">
      <alignment horizontal="left" vertical="top"/>
    </xf>
    <xf numFmtId="165" fontId="0" fillId="0" borderId="38" xfId="0" applyNumberFormat="1" applyFont="1" applyBorder="1" applyAlignment="1">
      <alignment horizontal="left" vertical="top"/>
    </xf>
    <xf numFmtId="165" fontId="0" fillId="0" borderId="39" xfId="0" applyNumberFormat="1" applyFont="1" applyBorder="1" applyAlignment="1">
      <alignment horizontal="left" vertical="top"/>
    </xf>
    <xf numFmtId="165" fontId="0" fillId="0" borderId="36" xfId="0" applyNumberFormat="1" applyFont="1" applyBorder="1" applyAlignment="1">
      <alignment horizontal="left" vertical="top"/>
    </xf>
    <xf numFmtId="0" fontId="2" fillId="2" borderId="62" xfId="0" applyFont="1" applyFill="1" applyBorder="1" applyAlignment="1">
      <alignment horizontal="center"/>
    </xf>
    <xf numFmtId="0" fontId="4" fillId="6" borderId="59" xfId="0" applyFont="1" applyFill="1" applyBorder="1" applyAlignment="1">
      <alignment horizontal="left" vertical="top"/>
    </xf>
    <xf numFmtId="0" fontId="4" fillId="6" borderId="28" xfId="0" applyFont="1" applyFill="1" applyBorder="1" applyAlignment="1">
      <alignment horizontal="left" vertical="top"/>
    </xf>
    <xf numFmtId="0" fontId="2" fillId="6" borderId="28" xfId="0" applyFont="1" applyFill="1" applyBorder="1" applyAlignment="1">
      <alignment horizontal="left" vertical="top"/>
    </xf>
    <xf numFmtId="0" fontId="2" fillId="6" borderId="62" xfId="0" applyFont="1" applyFill="1" applyBorder="1" applyAlignment="1">
      <alignment horizontal="center" vertical="top"/>
    </xf>
    <xf numFmtId="0" fontId="2" fillId="2" borderId="60" xfId="0" applyFont="1" applyFill="1" applyBorder="1" applyAlignment="1">
      <alignment horizontal="left"/>
    </xf>
    <xf numFmtId="0" fontId="2" fillId="6" borderId="60" xfId="0" applyFont="1" applyFill="1" applyBorder="1" applyAlignment="1">
      <alignment horizontal="left" vertical="top"/>
    </xf>
    <xf numFmtId="165" fontId="0" fillId="0" borderId="62" xfId="0" applyNumberFormat="1" applyFont="1" applyBorder="1" applyAlignment="1">
      <alignment horizontal="left" vertical="top" wrapText="1"/>
    </xf>
    <xf numFmtId="165" fontId="0" fillId="0" borderId="63" xfId="0" applyNumberFormat="1" applyFont="1" applyBorder="1" applyAlignment="1">
      <alignment horizontal="left" vertical="top" wrapText="1"/>
    </xf>
    <xf numFmtId="0" fontId="4" fillId="8" borderId="76" xfId="0" applyFont="1" applyFill="1" applyBorder="1" applyAlignment="1">
      <alignment vertical="top" wrapText="1"/>
    </xf>
    <xf numFmtId="0" fontId="2" fillId="6" borderId="61" xfId="0" applyFont="1" applyFill="1" applyBorder="1" applyAlignment="1">
      <alignment horizontal="left" vertical="top"/>
    </xf>
    <xf numFmtId="0" fontId="4" fillId="6" borderId="31" xfId="0" applyFont="1" applyFill="1" applyBorder="1" applyAlignment="1">
      <alignment horizontal="left" vertical="top"/>
    </xf>
    <xf numFmtId="0" fontId="4" fillId="6" borderId="32" xfId="0" applyFont="1" applyFill="1" applyBorder="1" applyAlignment="1">
      <alignment horizontal="left" vertical="top"/>
    </xf>
    <xf numFmtId="0" fontId="2" fillId="6" borderId="32" xfId="0" applyFont="1" applyFill="1" applyBorder="1" applyAlignment="1">
      <alignment horizontal="left" vertical="top"/>
    </xf>
    <xf numFmtId="0" fontId="2" fillId="6" borderId="33" xfId="0" applyFont="1" applyFill="1" applyBorder="1" applyAlignment="1">
      <alignment horizontal="left" vertical="top"/>
    </xf>
    <xf numFmtId="0" fontId="2" fillId="2" borderId="43" xfId="0" applyFont="1" applyFill="1" applyBorder="1" applyAlignment="1">
      <alignment horizontal="left"/>
    </xf>
    <xf numFmtId="0" fontId="2" fillId="2" borderId="30" xfId="0" applyFont="1" applyFill="1" applyBorder="1" applyAlignment="1">
      <alignment horizontal="left"/>
    </xf>
    <xf numFmtId="0" fontId="4" fillId="8" borderId="28" xfId="0" applyFont="1" applyFill="1" applyBorder="1" applyAlignment="1">
      <alignment vertical="top" wrapText="1"/>
    </xf>
    <xf numFmtId="0" fontId="2" fillId="2" borderId="73" xfId="0" applyFont="1" applyFill="1" applyBorder="1" applyAlignment="1">
      <alignment horizontal="left"/>
    </xf>
    <xf numFmtId="0" fontId="2" fillId="2" borderId="74" xfId="0" applyFont="1" applyFill="1" applyBorder="1" applyAlignment="1">
      <alignment horizontal="left"/>
    </xf>
    <xf numFmtId="0" fontId="28" fillId="2" borderId="19" xfId="0" applyFont="1" applyFill="1" applyBorder="1" applyAlignment="1">
      <alignment horizontal="left" vertical="top" wrapText="1"/>
    </xf>
    <xf numFmtId="0" fontId="28" fillId="2" borderId="79" xfId="0" applyFont="1" applyFill="1" applyBorder="1" applyAlignment="1">
      <alignment horizontal="left" vertical="top" wrapText="1"/>
    </xf>
    <xf numFmtId="0" fontId="28" fillId="2" borderId="104" xfId="0" applyFont="1" applyFill="1" applyBorder="1" applyAlignment="1">
      <alignment horizontal="left" vertical="top" wrapText="1"/>
    </xf>
    <xf numFmtId="0" fontId="0" fillId="3" borderId="17" xfId="0" applyFill="1" applyBorder="1" applyAlignment="1">
      <alignment horizontal="left"/>
    </xf>
    <xf numFmtId="0" fontId="28" fillId="2" borderId="102" xfId="0" applyFont="1" applyFill="1" applyBorder="1" applyAlignment="1">
      <alignment horizontal="left" vertical="top" wrapText="1"/>
    </xf>
    <xf numFmtId="0" fontId="28" fillId="2" borderId="100" xfId="0" applyFont="1" applyFill="1" applyBorder="1" applyAlignment="1">
      <alignment horizontal="left" vertical="top" wrapText="1"/>
    </xf>
    <xf numFmtId="0" fontId="28" fillId="2" borderId="103" xfId="0" applyFont="1" applyFill="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12" borderId="17" xfId="0" applyFill="1" applyBorder="1" applyAlignment="1">
      <alignment horizontal="center" vertical="center"/>
    </xf>
    <xf numFmtId="0" fontId="0" fillId="3" borderId="19" xfId="0" applyFill="1" applyBorder="1" applyAlignment="1">
      <alignment horizontal="left"/>
    </xf>
    <xf numFmtId="0" fontId="0" fillId="3" borderId="79" xfId="0" applyFill="1" applyBorder="1" applyAlignment="1">
      <alignment horizontal="left"/>
    </xf>
    <xf numFmtId="0" fontId="0" fillId="3" borderId="80" xfId="0" applyFill="1" applyBorder="1" applyAlignment="1">
      <alignment horizontal="left"/>
    </xf>
    <xf numFmtId="0" fontId="0" fillId="12" borderId="87" xfId="0" applyFill="1" applyBorder="1" applyAlignment="1">
      <alignment horizontal="left" vertical="center"/>
    </xf>
    <xf numFmtId="0" fontId="0" fillId="12" borderId="85" xfId="0" applyFill="1" applyBorder="1" applyAlignment="1">
      <alignment horizontal="left" vertical="center"/>
    </xf>
    <xf numFmtId="0" fontId="0" fillId="12" borderId="86" xfId="0" applyFill="1" applyBorder="1" applyAlignment="1">
      <alignment horizontal="left" vertical="center"/>
    </xf>
    <xf numFmtId="0" fontId="10" fillId="3" borderId="17" xfId="0" applyFont="1" applyFill="1" applyBorder="1" applyAlignment="1">
      <alignment horizontal="left"/>
    </xf>
    <xf numFmtId="0" fontId="10" fillId="3" borderId="19" xfId="0" applyFont="1" applyFill="1" applyBorder="1" applyAlignment="1">
      <alignment horizontal="left"/>
    </xf>
    <xf numFmtId="0" fontId="10" fillId="3" borderId="79" xfId="0" applyFont="1" applyFill="1" applyBorder="1" applyAlignment="1">
      <alignment horizontal="left"/>
    </xf>
    <xf numFmtId="0" fontId="10" fillId="3" borderId="80" xfId="0" applyFont="1" applyFill="1" applyBorder="1" applyAlignment="1">
      <alignment horizontal="left"/>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447675</xdr:colOff>
      <xdr:row>17</xdr:row>
      <xdr:rowOff>38100</xdr:rowOff>
    </xdr:from>
    <xdr:to>
      <xdr:col>9</xdr:col>
      <xdr:colOff>9526</xdr:colOff>
      <xdr:row>17</xdr:row>
      <xdr:rowOff>238125</xdr:rowOff>
    </xdr:to>
    <xdr:cxnSp macro="">
      <xdr:nvCxnSpPr>
        <xdr:cNvPr id="2" name="Straight Arrow Connector 1">
          <a:extLst>
            <a:ext uri="{FF2B5EF4-FFF2-40B4-BE49-F238E27FC236}">
              <a16:creationId xmlns:a16="http://schemas.microsoft.com/office/drawing/2014/main" id="{7CF85340-A469-48EF-9A25-E4AE5E346993}"/>
            </a:ext>
          </a:extLst>
        </xdr:cNvPr>
        <xdr:cNvCxnSpPr/>
      </xdr:nvCxnSpPr>
      <xdr:spPr>
        <a:xfrm flipH="1" flipV="1">
          <a:off x="5267325" y="5238750"/>
          <a:ext cx="333376" cy="114300"/>
        </a:xfrm>
        <a:prstGeom prst="straightConnector1">
          <a:avLst/>
        </a:prstGeom>
        <a:ln>
          <a:solidFill>
            <a:srgbClr val="FF0000"/>
          </a:solidFill>
          <a:tailEnd type="triangle"/>
        </a:ln>
      </xdr:spPr>
      <xdr:style>
        <a:lnRef idx="1">
          <a:schemeClr val="accent6"/>
        </a:lnRef>
        <a:fillRef idx="0">
          <a:schemeClr val="accent6"/>
        </a:fillRef>
        <a:effectRef idx="0">
          <a:schemeClr val="accent6"/>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P38"/>
  <sheetViews>
    <sheetView zoomScale="90" zoomScaleNormal="90" workbookViewId="0"/>
  </sheetViews>
  <sheetFormatPr defaultRowHeight="15" x14ac:dyDescent="0.25"/>
  <cols>
    <col min="1" max="1" width="3.28515625" customWidth="1"/>
    <col min="7" max="7" width="9.140625" customWidth="1"/>
  </cols>
  <sheetData>
    <row r="1" spans="2:16" ht="15.75" thickBot="1" x14ac:dyDescent="0.3"/>
    <row r="2" spans="2:16" ht="32.25" thickBot="1" x14ac:dyDescent="0.55000000000000004">
      <c r="B2" s="434" t="s">
        <v>0</v>
      </c>
      <c r="C2" s="435"/>
      <c r="D2" s="435"/>
      <c r="E2" s="435"/>
      <c r="F2" s="435"/>
      <c r="G2" s="435"/>
      <c r="H2" s="435"/>
      <c r="I2" s="435"/>
      <c r="J2" s="435"/>
      <c r="K2" s="435"/>
      <c r="L2" s="435"/>
      <c r="M2" s="435"/>
      <c r="N2" s="435"/>
      <c r="O2" s="435"/>
      <c r="P2" s="436"/>
    </row>
    <row r="3" spans="2:16" ht="32.25" thickBot="1" x14ac:dyDescent="0.55000000000000004">
      <c r="B3" s="434" t="s">
        <v>1</v>
      </c>
      <c r="C3" s="435"/>
      <c r="D3" s="435"/>
      <c r="E3" s="435"/>
      <c r="F3" s="435"/>
      <c r="G3" s="435"/>
      <c r="H3" s="435"/>
      <c r="I3" s="435"/>
      <c r="J3" s="435"/>
      <c r="K3" s="435"/>
      <c r="L3" s="435"/>
      <c r="M3" s="435"/>
      <c r="N3" s="435"/>
      <c r="O3" s="435"/>
      <c r="P3" s="436"/>
    </row>
    <row r="4" spans="2:16" ht="15.75" thickBot="1" x14ac:dyDescent="0.3">
      <c r="B4" s="416" t="s">
        <v>9</v>
      </c>
      <c r="C4" s="417"/>
      <c r="D4" s="417"/>
      <c r="E4" s="417"/>
      <c r="F4" s="417"/>
      <c r="G4" s="417"/>
      <c r="H4" s="417"/>
      <c r="I4" s="417"/>
      <c r="J4" s="417"/>
      <c r="K4" s="417"/>
      <c r="L4" s="417"/>
      <c r="M4" s="417"/>
      <c r="N4" s="417"/>
      <c r="O4" s="417"/>
      <c r="P4" s="418"/>
    </row>
    <row r="5" spans="2:16" ht="15.75" x14ac:dyDescent="0.25">
      <c r="B5" s="3" t="s">
        <v>2</v>
      </c>
      <c r="C5" s="12"/>
      <c r="D5" s="12"/>
      <c r="E5" s="12"/>
      <c r="F5" s="12"/>
      <c r="G5" s="12"/>
      <c r="H5" s="12"/>
      <c r="I5" s="12"/>
      <c r="J5" s="12"/>
      <c r="K5" s="12"/>
      <c r="L5" s="12"/>
      <c r="M5" s="12"/>
      <c r="N5" s="12"/>
      <c r="O5" s="12"/>
      <c r="P5" s="13"/>
    </row>
    <row r="6" spans="2:16" ht="15.75" x14ac:dyDescent="0.25">
      <c r="B6" s="5"/>
      <c r="C6" s="2"/>
      <c r="D6" s="2"/>
      <c r="E6" s="2"/>
      <c r="F6" s="2"/>
      <c r="G6" s="2"/>
      <c r="H6" s="2"/>
      <c r="I6" s="2"/>
      <c r="J6" s="2"/>
      <c r="K6" s="2"/>
      <c r="L6" s="2"/>
      <c r="M6" s="2"/>
      <c r="N6" s="2"/>
      <c r="O6" s="2"/>
      <c r="P6" s="14"/>
    </row>
    <row r="7" spans="2:16" ht="15.75" customHeight="1" x14ac:dyDescent="0.25">
      <c r="B7" s="19" t="s">
        <v>17</v>
      </c>
      <c r="C7" s="20"/>
      <c r="D7" s="20"/>
      <c r="E7" s="20"/>
      <c r="F7" s="20"/>
      <c r="G7" s="20"/>
      <c r="H7" s="20"/>
      <c r="I7" s="20"/>
      <c r="J7" s="20"/>
      <c r="K7" s="20"/>
      <c r="L7" s="20"/>
      <c r="M7" s="20"/>
      <c r="N7" s="20"/>
      <c r="O7" s="20"/>
      <c r="P7" s="21"/>
    </row>
    <row r="8" spans="2:16" ht="15.75" customHeight="1" x14ac:dyDescent="0.25">
      <c r="B8" s="19"/>
      <c r="C8" s="20"/>
      <c r="D8" s="20"/>
      <c r="E8" s="20"/>
      <c r="F8" s="20"/>
      <c r="G8" s="20"/>
      <c r="H8" s="20"/>
      <c r="I8" s="20"/>
      <c r="J8" s="20"/>
      <c r="K8" s="20"/>
      <c r="L8" s="20"/>
      <c r="M8" s="20"/>
      <c r="N8" s="20"/>
      <c r="O8" s="20"/>
      <c r="P8" s="21"/>
    </row>
    <row r="9" spans="2:16" ht="15.75" customHeight="1" x14ac:dyDescent="0.25">
      <c r="B9" s="19" t="s">
        <v>18</v>
      </c>
      <c r="C9" s="20"/>
      <c r="D9" s="20"/>
      <c r="E9" s="20"/>
      <c r="F9" s="20"/>
      <c r="G9" s="20"/>
      <c r="H9" s="20"/>
      <c r="I9" s="20"/>
      <c r="J9" s="20"/>
      <c r="K9" s="20"/>
      <c r="L9" s="20"/>
      <c r="M9" s="20"/>
      <c r="N9" s="20"/>
      <c r="O9" s="20"/>
      <c r="P9" s="21"/>
    </row>
    <row r="10" spans="2:16" ht="15.75" thickBot="1" x14ac:dyDescent="0.3">
      <c r="B10" s="15"/>
      <c r="C10" s="16"/>
      <c r="D10" s="16"/>
      <c r="E10" s="16"/>
      <c r="F10" s="16"/>
      <c r="G10" s="16"/>
      <c r="H10" s="16"/>
      <c r="I10" s="16"/>
      <c r="J10" s="16"/>
      <c r="K10" s="16"/>
      <c r="L10" s="16"/>
      <c r="M10" s="16"/>
      <c r="N10" s="16"/>
      <c r="O10" s="16"/>
      <c r="P10" s="17"/>
    </row>
    <row r="11" spans="2:16" ht="15.75" thickBot="1" x14ac:dyDescent="0.3">
      <c r="B11" s="416" t="s">
        <v>54</v>
      </c>
      <c r="C11" s="417"/>
      <c r="D11" s="417"/>
      <c r="E11" s="417"/>
      <c r="F11" s="417"/>
      <c r="G11" s="417"/>
      <c r="H11" s="417"/>
      <c r="I11" s="417"/>
      <c r="J11" s="417"/>
      <c r="K11" s="417"/>
      <c r="L11" s="417"/>
      <c r="M11" s="417"/>
      <c r="N11" s="417"/>
      <c r="O11" s="417"/>
      <c r="P11" s="418"/>
    </row>
    <row r="12" spans="2:16" ht="36" customHeight="1" x14ac:dyDescent="0.25">
      <c r="B12" s="422" t="s">
        <v>55</v>
      </c>
      <c r="C12" s="423"/>
      <c r="D12" s="423"/>
      <c r="E12" s="423"/>
      <c r="F12" s="423"/>
      <c r="G12" s="423"/>
      <c r="H12" s="423"/>
      <c r="I12" s="423"/>
      <c r="J12" s="423"/>
      <c r="K12" s="423"/>
      <c r="L12" s="423"/>
      <c r="M12" s="423"/>
      <c r="N12" s="423"/>
      <c r="O12" s="423"/>
      <c r="P12" s="424"/>
    </row>
    <row r="13" spans="2:16" x14ac:dyDescent="0.25">
      <c r="B13" s="60" t="s">
        <v>3</v>
      </c>
      <c r="C13" s="2"/>
      <c r="D13" s="2"/>
      <c r="E13" s="2"/>
      <c r="F13" s="2"/>
      <c r="G13" s="2"/>
      <c r="H13" s="2"/>
      <c r="I13" s="2"/>
      <c r="J13" s="2"/>
      <c r="K13" s="2"/>
      <c r="L13" s="2"/>
      <c r="M13" s="2"/>
      <c r="N13" s="2"/>
      <c r="O13" s="2"/>
      <c r="P13" s="14"/>
    </row>
    <row r="14" spans="2:16" x14ac:dyDescent="0.25">
      <c r="B14" s="320" t="s">
        <v>10</v>
      </c>
      <c r="C14" s="2"/>
      <c r="D14" s="2"/>
      <c r="E14" s="2"/>
      <c r="F14" s="2"/>
      <c r="G14" s="2"/>
      <c r="H14" s="2"/>
      <c r="I14" s="2"/>
      <c r="J14" s="2"/>
      <c r="K14" s="2"/>
      <c r="L14" s="2"/>
      <c r="M14" s="2"/>
      <c r="N14" s="2"/>
      <c r="O14" s="2"/>
      <c r="P14" s="14"/>
    </row>
    <row r="15" spans="2:16" x14ac:dyDescent="0.25">
      <c r="B15" s="320" t="s">
        <v>11</v>
      </c>
      <c r="C15" s="2"/>
      <c r="D15" s="2"/>
      <c r="E15" s="2"/>
      <c r="F15" s="2"/>
      <c r="G15" s="2"/>
      <c r="H15" s="2"/>
      <c r="I15" s="2"/>
      <c r="J15" s="2"/>
      <c r="K15" s="2"/>
      <c r="L15" s="2"/>
      <c r="M15" s="2"/>
      <c r="N15" s="2"/>
      <c r="O15" s="2"/>
      <c r="P15" s="14"/>
    </row>
    <row r="16" spans="2:16" x14ac:dyDescent="0.25">
      <c r="B16" s="320" t="s">
        <v>12</v>
      </c>
      <c r="C16" s="2"/>
      <c r="D16" s="2"/>
      <c r="E16" s="2"/>
      <c r="F16" s="2"/>
      <c r="G16" s="2"/>
      <c r="H16" s="2"/>
      <c r="I16" s="2"/>
      <c r="J16" s="2"/>
      <c r="K16" s="2"/>
      <c r="L16" s="2"/>
      <c r="M16" s="2"/>
      <c r="N16" s="2"/>
      <c r="O16" s="2"/>
      <c r="P16" s="14"/>
    </row>
    <row r="17" spans="2:16" x14ac:dyDescent="0.25">
      <c r="B17" s="320" t="s">
        <v>13</v>
      </c>
      <c r="C17" s="2"/>
      <c r="D17" s="2"/>
      <c r="E17" s="2"/>
      <c r="F17" s="2"/>
      <c r="G17" s="2"/>
      <c r="H17" s="2"/>
      <c r="I17" s="2"/>
      <c r="J17" s="2"/>
      <c r="K17" s="2"/>
      <c r="L17" s="2"/>
      <c r="M17" s="2"/>
      <c r="N17" s="2"/>
      <c r="O17" s="2"/>
      <c r="P17" s="14"/>
    </row>
    <row r="18" spans="2:16" x14ac:dyDescent="0.25">
      <c r="B18" s="320" t="s">
        <v>14</v>
      </c>
      <c r="C18" s="2"/>
      <c r="D18" s="2"/>
      <c r="E18" s="2"/>
      <c r="F18" s="2"/>
      <c r="G18" s="2"/>
      <c r="H18" s="2"/>
      <c r="I18" s="2"/>
      <c r="J18" s="2"/>
      <c r="K18" s="2"/>
      <c r="L18" s="2"/>
      <c r="M18" s="2"/>
      <c r="N18" s="2"/>
      <c r="O18" s="2"/>
      <c r="P18" s="14"/>
    </row>
    <row r="19" spans="2:16" x14ac:dyDescent="0.25">
      <c r="B19" s="320" t="s">
        <v>15</v>
      </c>
      <c r="C19" s="2"/>
      <c r="D19" s="2"/>
      <c r="E19" s="2"/>
      <c r="F19" s="2"/>
      <c r="G19" s="2"/>
      <c r="H19" s="2"/>
      <c r="I19" s="2"/>
      <c r="J19" s="2"/>
      <c r="K19" s="2"/>
      <c r="L19" s="2"/>
      <c r="M19" s="2"/>
      <c r="N19" s="2"/>
      <c r="O19" s="2"/>
      <c r="P19" s="14"/>
    </row>
    <row r="20" spans="2:16" x14ac:dyDescent="0.25">
      <c r="B20" s="7"/>
      <c r="C20" s="2"/>
      <c r="D20" s="2"/>
      <c r="E20" s="2"/>
      <c r="F20" s="2"/>
      <c r="G20" s="2"/>
      <c r="H20" s="2"/>
      <c r="I20" s="2"/>
      <c r="J20" s="2"/>
      <c r="K20" s="2"/>
      <c r="L20" s="2"/>
      <c r="M20" s="2"/>
      <c r="N20" s="2"/>
      <c r="O20" s="2"/>
      <c r="P20" s="14"/>
    </row>
    <row r="21" spans="2:16" x14ac:dyDescent="0.25">
      <c r="B21" s="60" t="s">
        <v>8</v>
      </c>
      <c r="C21" s="2"/>
      <c r="D21" s="2"/>
      <c r="E21" s="2"/>
      <c r="F21" s="2"/>
      <c r="G21" s="2"/>
      <c r="H21" s="2"/>
      <c r="I21" s="2"/>
      <c r="J21" s="2"/>
      <c r="K21" s="2"/>
      <c r="L21" s="2"/>
      <c r="M21" s="2"/>
      <c r="N21" s="2"/>
      <c r="O21" s="2"/>
      <c r="P21" s="14"/>
    </row>
    <row r="22" spans="2:16" x14ac:dyDescent="0.25">
      <c r="B22" s="428" t="s">
        <v>47</v>
      </c>
      <c r="C22" s="429"/>
      <c r="D22" s="429"/>
      <c r="E22" s="429"/>
      <c r="F22" s="429"/>
      <c r="G22" s="429"/>
      <c r="H22" s="429"/>
      <c r="I22" s="429"/>
      <c r="J22" s="429"/>
      <c r="K22" s="429"/>
      <c r="L22" s="429"/>
      <c r="M22" s="429"/>
      <c r="N22" s="429"/>
      <c r="O22" s="429"/>
      <c r="P22" s="430"/>
    </row>
    <row r="23" spans="2:16" x14ac:dyDescent="0.25">
      <c r="B23" s="7"/>
      <c r="C23" s="2"/>
      <c r="D23" s="2"/>
      <c r="E23" s="2"/>
      <c r="F23" s="2"/>
      <c r="G23" s="2"/>
      <c r="H23" s="2"/>
      <c r="I23" s="2"/>
      <c r="J23" s="2"/>
      <c r="K23" s="2"/>
      <c r="L23" s="2"/>
      <c r="M23" s="2"/>
      <c r="N23" s="2"/>
      <c r="O23" s="2"/>
      <c r="P23" s="14"/>
    </row>
    <row r="24" spans="2:16" ht="32.25" customHeight="1" thickBot="1" x14ac:dyDescent="0.3">
      <c r="B24" s="419" t="s">
        <v>56</v>
      </c>
      <c r="C24" s="420"/>
      <c r="D24" s="420"/>
      <c r="E24" s="420"/>
      <c r="F24" s="420"/>
      <c r="G24" s="420"/>
      <c r="H24" s="420"/>
      <c r="I24" s="420"/>
      <c r="J24" s="420"/>
      <c r="K24" s="420"/>
      <c r="L24" s="420"/>
      <c r="M24" s="420"/>
      <c r="N24" s="420"/>
      <c r="O24" s="420"/>
      <c r="P24" s="421"/>
    </row>
    <row r="25" spans="2:16" ht="15.75" thickBot="1" x14ac:dyDescent="0.3">
      <c r="B25" s="416" t="s">
        <v>344</v>
      </c>
      <c r="C25" s="417"/>
      <c r="D25" s="417"/>
      <c r="E25" s="417"/>
      <c r="F25" s="417"/>
      <c r="G25" s="417"/>
      <c r="H25" s="417"/>
      <c r="I25" s="417"/>
      <c r="J25" s="417"/>
      <c r="K25" s="417"/>
      <c r="L25" s="417"/>
      <c r="M25" s="417"/>
      <c r="N25" s="417"/>
      <c r="O25" s="417"/>
      <c r="P25" s="418"/>
    </row>
    <row r="26" spans="2:16" ht="31.5" customHeight="1" x14ac:dyDescent="0.25">
      <c r="B26" s="425" t="s">
        <v>410</v>
      </c>
      <c r="C26" s="426"/>
      <c r="D26" s="426"/>
      <c r="E26" s="426"/>
      <c r="F26" s="426"/>
      <c r="G26" s="426"/>
      <c r="H26" s="426"/>
      <c r="I26" s="426"/>
      <c r="J26" s="426"/>
      <c r="K26" s="426"/>
      <c r="L26" s="426"/>
      <c r="M26" s="426"/>
      <c r="N26" s="426"/>
      <c r="O26" s="426"/>
      <c r="P26" s="427"/>
    </row>
    <row r="27" spans="2:16" ht="51.75" customHeight="1" x14ac:dyDescent="0.25">
      <c r="B27" s="428" t="s">
        <v>411</v>
      </c>
      <c r="C27" s="429"/>
      <c r="D27" s="429"/>
      <c r="E27" s="429"/>
      <c r="F27" s="429"/>
      <c r="G27" s="429"/>
      <c r="H27" s="429"/>
      <c r="I27" s="429"/>
      <c r="J27" s="429"/>
      <c r="K27" s="429"/>
      <c r="L27" s="429"/>
      <c r="M27" s="429"/>
      <c r="N27" s="429"/>
      <c r="O27" s="429"/>
      <c r="P27" s="430"/>
    </row>
    <row r="28" spans="2:16" ht="29.25" customHeight="1" x14ac:dyDescent="0.25">
      <c r="B28" s="428" t="s">
        <v>412</v>
      </c>
      <c r="C28" s="429"/>
      <c r="D28" s="429"/>
      <c r="E28" s="429"/>
      <c r="F28" s="429"/>
      <c r="G28" s="429"/>
      <c r="H28" s="429"/>
      <c r="I28" s="429"/>
      <c r="J28" s="429"/>
      <c r="K28" s="429"/>
      <c r="L28" s="429"/>
      <c r="M28" s="429"/>
      <c r="N28" s="429"/>
      <c r="O28" s="429"/>
      <c r="P28" s="430"/>
    </row>
    <row r="29" spans="2:16" ht="15" customHeight="1" x14ac:dyDescent="0.25">
      <c r="B29" s="428" t="s">
        <v>438</v>
      </c>
      <c r="C29" s="429"/>
      <c r="D29" s="429"/>
      <c r="E29" s="429"/>
      <c r="F29" s="429"/>
      <c r="G29" s="429"/>
      <c r="H29" s="429"/>
      <c r="I29" s="429"/>
      <c r="J29" s="429"/>
      <c r="K29" s="429"/>
      <c r="L29" s="429"/>
      <c r="M29" s="429"/>
      <c r="N29" s="429"/>
      <c r="O29" s="429"/>
      <c r="P29" s="430"/>
    </row>
    <row r="30" spans="2:16" ht="15.75" customHeight="1" thickBot="1" x14ac:dyDescent="0.3">
      <c r="B30" s="431"/>
      <c r="C30" s="432"/>
      <c r="D30" s="432"/>
      <c r="E30" s="432"/>
      <c r="F30" s="432"/>
      <c r="G30" s="432"/>
      <c r="H30" s="432"/>
      <c r="I30" s="432"/>
      <c r="J30" s="432"/>
      <c r="K30" s="432"/>
      <c r="L30" s="432"/>
      <c r="M30" s="432"/>
      <c r="N30" s="432"/>
      <c r="O30" s="432"/>
      <c r="P30" s="433"/>
    </row>
    <row r="31" spans="2:16" ht="15.75" thickBot="1" x14ac:dyDescent="0.3">
      <c r="B31" s="416" t="s">
        <v>430</v>
      </c>
      <c r="C31" s="417"/>
      <c r="D31" s="417"/>
      <c r="E31" s="417"/>
      <c r="F31" s="417"/>
      <c r="G31" s="417"/>
      <c r="H31" s="417"/>
      <c r="I31" s="417"/>
      <c r="J31" s="417"/>
      <c r="K31" s="417"/>
      <c r="L31" s="417"/>
      <c r="M31" s="417"/>
      <c r="N31" s="417"/>
      <c r="O31" s="417"/>
      <c r="P31" s="418"/>
    </row>
    <row r="32" spans="2:16" x14ac:dyDescent="0.25">
      <c r="B32" s="407" t="s">
        <v>503</v>
      </c>
      <c r="C32" s="408"/>
      <c r="D32" s="408"/>
      <c r="E32" s="408"/>
      <c r="F32" s="408"/>
      <c r="G32" s="408"/>
      <c r="H32" s="408"/>
      <c r="I32" s="408"/>
      <c r="J32" s="408"/>
      <c r="K32" s="408"/>
      <c r="L32" s="408"/>
      <c r="M32" s="408"/>
      <c r="N32" s="408"/>
      <c r="O32" s="408"/>
      <c r="P32" s="409"/>
    </row>
    <row r="33" spans="2:16" x14ac:dyDescent="0.25">
      <c r="B33" s="410"/>
      <c r="C33" s="411"/>
      <c r="D33" s="411"/>
      <c r="E33" s="411"/>
      <c r="F33" s="411"/>
      <c r="G33" s="411"/>
      <c r="H33" s="411"/>
      <c r="I33" s="411"/>
      <c r="J33" s="411"/>
      <c r="K33" s="411"/>
      <c r="L33" s="411"/>
      <c r="M33" s="411"/>
      <c r="N33" s="411"/>
      <c r="O33" s="411"/>
      <c r="P33" s="412"/>
    </row>
    <row r="34" spans="2:16" x14ac:dyDescent="0.25">
      <c r="B34" s="410"/>
      <c r="C34" s="411"/>
      <c r="D34" s="411"/>
      <c r="E34" s="411"/>
      <c r="F34" s="411"/>
      <c r="G34" s="411"/>
      <c r="H34" s="411"/>
      <c r="I34" s="411"/>
      <c r="J34" s="411"/>
      <c r="K34" s="411"/>
      <c r="L34" s="411"/>
      <c r="M34" s="411"/>
      <c r="N34" s="411"/>
      <c r="O34" s="411"/>
      <c r="P34" s="412"/>
    </row>
    <row r="35" spans="2:16" ht="15.75" thickBot="1" x14ac:dyDescent="0.3">
      <c r="B35" s="413"/>
      <c r="C35" s="414"/>
      <c r="D35" s="414"/>
      <c r="E35" s="414"/>
      <c r="F35" s="414"/>
      <c r="G35" s="414"/>
      <c r="H35" s="414"/>
      <c r="I35" s="414"/>
      <c r="J35" s="414"/>
      <c r="K35" s="414"/>
      <c r="L35" s="414"/>
      <c r="M35" s="414"/>
      <c r="N35" s="414"/>
      <c r="O35" s="414"/>
      <c r="P35" s="415"/>
    </row>
    <row r="36" spans="2:16" s="321" customFormat="1" x14ac:dyDescent="0.25"/>
    <row r="37" spans="2:16" s="321" customFormat="1" x14ac:dyDescent="0.25"/>
    <row r="38" spans="2:16" s="321" customFormat="1" x14ac:dyDescent="0.25"/>
  </sheetData>
  <mergeCells count="14">
    <mergeCell ref="B2:P2"/>
    <mergeCell ref="B3:P3"/>
    <mergeCell ref="B4:P4"/>
    <mergeCell ref="B22:P22"/>
    <mergeCell ref="B11:P11"/>
    <mergeCell ref="B32:P35"/>
    <mergeCell ref="B31:P31"/>
    <mergeCell ref="B24:P24"/>
    <mergeCell ref="B12:P12"/>
    <mergeCell ref="B25:P25"/>
    <mergeCell ref="B26:P26"/>
    <mergeCell ref="B27:P27"/>
    <mergeCell ref="B28:P28"/>
    <mergeCell ref="B29:P30"/>
  </mergeCells>
  <pageMargins left="0.7" right="0.7" top="0.75" bottom="0.75" header="0.3" footer="0.3"/>
  <pageSetup paperSize="9"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I76"/>
  <sheetViews>
    <sheetView zoomScale="70" zoomScaleNormal="70" workbookViewId="0"/>
  </sheetViews>
  <sheetFormatPr defaultRowHeight="15" x14ac:dyDescent="0.25"/>
  <cols>
    <col min="1" max="1" width="6" customWidth="1"/>
    <col min="2" max="2" width="16.28515625" customWidth="1"/>
    <col min="3" max="3" width="26.28515625" customWidth="1"/>
    <col min="4" max="4" width="12.5703125" customWidth="1"/>
    <col min="7" max="7" width="9.140625" customWidth="1"/>
  </cols>
  <sheetData>
    <row r="1" spans="2:35" ht="15.75" thickBot="1" x14ac:dyDescent="0.3"/>
    <row r="2" spans="2:35" ht="32.25" thickBot="1" x14ac:dyDescent="0.55000000000000004">
      <c r="B2" s="511" t="s">
        <v>0</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3"/>
    </row>
    <row r="3" spans="2:35" ht="32.25" customHeight="1" x14ac:dyDescent="0.25">
      <c r="B3" s="514" t="s">
        <v>87</v>
      </c>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6"/>
    </row>
    <row r="4" spans="2:35" ht="15.75" thickBot="1" x14ac:dyDescent="0.3">
      <c r="B4" s="517"/>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9"/>
    </row>
    <row r="5" spans="2:35" ht="16.5" thickBot="1" x14ac:dyDescent="0.3">
      <c r="B5" s="473" t="s">
        <v>383</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5"/>
    </row>
    <row r="6" spans="2:35" x14ac:dyDescent="0.25">
      <c r="B6" s="271" t="s">
        <v>384</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3"/>
    </row>
    <row r="7" spans="2:35" x14ac:dyDescent="0.25">
      <c r="B7" s="60" t="s">
        <v>385</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14"/>
    </row>
    <row r="8" spans="2:35" ht="15.75" thickBot="1" x14ac:dyDescent="0.3">
      <c r="B8" s="15"/>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7"/>
    </row>
    <row r="9" spans="2:35" ht="16.5" thickBot="1" x14ac:dyDescent="0.3">
      <c r="B9" s="473" t="s">
        <v>386</v>
      </c>
      <c r="C9" s="474"/>
      <c r="D9" s="474"/>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500"/>
    </row>
    <row r="10" spans="2:35" x14ac:dyDescent="0.25">
      <c r="B10" s="159"/>
      <c r="C10" s="12"/>
      <c r="D10" s="12"/>
      <c r="E10" s="288">
        <v>2020</v>
      </c>
      <c r="F10" s="288">
        <v>2021</v>
      </c>
      <c r="G10" s="288">
        <v>2022</v>
      </c>
      <c r="H10" s="288">
        <v>2023</v>
      </c>
      <c r="I10" s="288">
        <v>2024</v>
      </c>
      <c r="J10" s="288">
        <v>2025</v>
      </c>
      <c r="K10" s="288">
        <v>2026</v>
      </c>
      <c r="L10" s="288">
        <v>2027</v>
      </c>
      <c r="M10" s="288">
        <v>2028</v>
      </c>
      <c r="N10" s="288">
        <v>2029</v>
      </c>
      <c r="O10" s="288">
        <v>2030</v>
      </c>
      <c r="P10" s="288">
        <v>2031</v>
      </c>
      <c r="Q10" s="288">
        <v>2032</v>
      </c>
      <c r="R10" s="288">
        <v>2033</v>
      </c>
      <c r="S10" s="288">
        <v>2034</v>
      </c>
      <c r="T10" s="288">
        <v>2035</v>
      </c>
      <c r="U10" s="288">
        <v>2036</v>
      </c>
      <c r="V10" s="288">
        <v>2037</v>
      </c>
      <c r="W10" s="288">
        <v>2038</v>
      </c>
      <c r="X10" s="288">
        <v>2039</v>
      </c>
      <c r="Y10" s="288">
        <v>2040</v>
      </c>
      <c r="Z10" s="288">
        <v>2041</v>
      </c>
      <c r="AA10" s="288">
        <v>2042</v>
      </c>
      <c r="AB10" s="288">
        <v>2043</v>
      </c>
      <c r="AC10" s="288">
        <v>2044</v>
      </c>
      <c r="AD10" s="288">
        <v>2045</v>
      </c>
      <c r="AE10" s="288">
        <v>2046</v>
      </c>
      <c r="AF10" s="288">
        <v>2047</v>
      </c>
      <c r="AG10" s="288">
        <v>2048</v>
      </c>
      <c r="AH10" s="288">
        <v>2049</v>
      </c>
      <c r="AI10" s="373">
        <v>2050</v>
      </c>
    </row>
    <row r="11" spans="2:35" x14ac:dyDescent="0.25">
      <c r="B11" s="510" t="s">
        <v>322</v>
      </c>
      <c r="C11" s="275" t="s">
        <v>175</v>
      </c>
      <c r="D11" s="287" t="s">
        <v>251</v>
      </c>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row>
    <row r="12" spans="2:35" x14ac:dyDescent="0.25">
      <c r="B12" s="510"/>
      <c r="C12" s="275" t="s">
        <v>324</v>
      </c>
      <c r="D12" s="287" t="s">
        <v>251</v>
      </c>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row>
    <row r="13" spans="2:35" x14ac:dyDescent="0.25">
      <c r="B13" s="510"/>
      <c r="C13" s="276" t="s">
        <v>325</v>
      </c>
      <c r="D13" s="287" t="s">
        <v>251</v>
      </c>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row>
    <row r="14" spans="2:35" x14ac:dyDescent="0.25">
      <c r="B14" s="510"/>
      <c r="C14" s="275" t="s">
        <v>326</v>
      </c>
      <c r="D14" s="287" t="s">
        <v>251</v>
      </c>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row>
    <row r="15" spans="2:35" x14ac:dyDescent="0.25">
      <c r="B15" s="510"/>
      <c r="C15" s="275" t="s">
        <v>327</v>
      </c>
      <c r="D15" s="287" t="s">
        <v>251</v>
      </c>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row>
    <row r="16" spans="2:35" x14ac:dyDescent="0.25">
      <c r="B16" s="510"/>
      <c r="C16" s="276" t="s">
        <v>328</v>
      </c>
      <c r="D16" s="287" t="s">
        <v>251</v>
      </c>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row>
    <row r="17" spans="2:35" x14ac:dyDescent="0.25">
      <c r="B17" s="510"/>
      <c r="C17" s="275" t="s">
        <v>329</v>
      </c>
      <c r="D17" s="287" t="s">
        <v>251</v>
      </c>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row>
    <row r="18" spans="2:35" x14ac:dyDescent="0.25">
      <c r="B18" s="510"/>
      <c r="C18" s="275" t="s">
        <v>330</v>
      </c>
      <c r="D18" s="287" t="s">
        <v>251</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row>
    <row r="19" spans="2:35" x14ac:dyDescent="0.25">
      <c r="B19" s="510"/>
      <c r="C19" s="276" t="s">
        <v>331</v>
      </c>
      <c r="D19" s="287" t="s">
        <v>251</v>
      </c>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row>
    <row r="20" spans="2:35" ht="33.75" customHeight="1" x14ac:dyDescent="0.25">
      <c r="B20" s="355" t="s">
        <v>332</v>
      </c>
      <c r="C20" s="275" t="s">
        <v>333</v>
      </c>
      <c r="D20" s="287" t="s">
        <v>251</v>
      </c>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row>
    <row r="21" spans="2:35" ht="18.75" customHeight="1" x14ac:dyDescent="0.25">
      <c r="B21" s="355" t="s">
        <v>334</v>
      </c>
      <c r="C21" s="275" t="s">
        <v>175</v>
      </c>
      <c r="D21" s="287" t="s">
        <v>251</v>
      </c>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row>
    <row r="22" spans="2:35" x14ac:dyDescent="0.25">
      <c r="B22" s="7"/>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14"/>
    </row>
    <row r="23" spans="2:35" ht="15.75" thickBot="1" x14ac:dyDescent="0.3">
      <c r="B23" s="1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7"/>
    </row>
    <row r="24" spans="2:35" ht="16.5" thickBot="1" x14ac:dyDescent="0.3">
      <c r="B24" s="473" t="s">
        <v>387</v>
      </c>
      <c r="C24" s="474"/>
      <c r="D24" s="474"/>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5"/>
    </row>
    <row r="25" spans="2:35" x14ac:dyDescent="0.25">
      <c r="B25" s="159"/>
      <c r="C25" s="12"/>
      <c r="D25" s="12"/>
      <c r="E25" s="261">
        <v>2020</v>
      </c>
      <c r="F25" s="261">
        <v>2021</v>
      </c>
      <c r="G25" s="261">
        <v>2022</v>
      </c>
      <c r="H25" s="261">
        <v>2023</v>
      </c>
      <c r="I25" s="261">
        <v>2024</v>
      </c>
      <c r="J25" s="262">
        <v>2025</v>
      </c>
      <c r="K25" s="261">
        <v>2026</v>
      </c>
      <c r="L25" s="261">
        <v>2027</v>
      </c>
      <c r="M25" s="261">
        <v>2028</v>
      </c>
      <c r="N25" s="261">
        <v>2029</v>
      </c>
      <c r="O25" s="261">
        <v>2030</v>
      </c>
      <c r="P25" s="262">
        <v>2031</v>
      </c>
      <c r="Q25" s="261">
        <v>2032</v>
      </c>
      <c r="R25" s="261">
        <v>2033</v>
      </c>
      <c r="S25" s="261">
        <v>2034</v>
      </c>
      <c r="T25" s="261">
        <v>2035</v>
      </c>
      <c r="U25" s="261">
        <v>2036</v>
      </c>
      <c r="V25" s="262">
        <v>2037</v>
      </c>
      <c r="W25" s="261">
        <v>2038</v>
      </c>
      <c r="X25" s="261">
        <v>2039</v>
      </c>
      <c r="Y25" s="261">
        <v>2040</v>
      </c>
      <c r="Z25" s="261">
        <v>2041</v>
      </c>
      <c r="AA25" s="261">
        <v>2042</v>
      </c>
      <c r="AB25" s="262">
        <v>2043</v>
      </c>
      <c r="AC25" s="261">
        <v>2044</v>
      </c>
      <c r="AD25" s="261">
        <v>2045</v>
      </c>
      <c r="AE25" s="261">
        <v>2046</v>
      </c>
      <c r="AF25" s="261">
        <v>2047</v>
      </c>
      <c r="AG25" s="261">
        <v>2048</v>
      </c>
      <c r="AH25" s="262">
        <v>2049</v>
      </c>
      <c r="AI25" s="262">
        <v>2050</v>
      </c>
    </row>
    <row r="26" spans="2:35" x14ac:dyDescent="0.25">
      <c r="B26" s="510" t="s">
        <v>322</v>
      </c>
      <c r="C26" s="275" t="s">
        <v>175</v>
      </c>
      <c r="D26" s="259" t="s">
        <v>351</v>
      </c>
      <c r="E26" s="282">
        <f>E11*Assumptions!$E103</f>
        <v>0</v>
      </c>
      <c r="F26" s="282">
        <f>F11*Assumptions!$E103</f>
        <v>0</v>
      </c>
      <c r="G26" s="282">
        <f>G11*Assumptions!$E103</f>
        <v>0</v>
      </c>
      <c r="H26" s="282">
        <f>H11*Assumptions!$E103</f>
        <v>0</v>
      </c>
      <c r="I26" s="282">
        <f>I11*Assumptions!$E103</f>
        <v>0</v>
      </c>
      <c r="J26" s="282">
        <f>J11*Assumptions!$E103</f>
        <v>0</v>
      </c>
      <c r="K26" s="282">
        <f>K11*Assumptions!$E103</f>
        <v>0</v>
      </c>
      <c r="L26" s="282">
        <f>L11*Assumptions!$E103</f>
        <v>0</v>
      </c>
      <c r="M26" s="282">
        <f>M11*Assumptions!$E103</f>
        <v>0</v>
      </c>
      <c r="N26" s="282">
        <f>N11*Assumptions!$E103</f>
        <v>0</v>
      </c>
      <c r="O26" s="282">
        <f>O11*Assumptions!$E103</f>
        <v>0</v>
      </c>
      <c r="P26" s="282">
        <f>P11*Assumptions!$E103</f>
        <v>0</v>
      </c>
      <c r="Q26" s="282">
        <f>Q11*Assumptions!$E103</f>
        <v>0</v>
      </c>
      <c r="R26" s="282">
        <f>R11*Assumptions!$E103</f>
        <v>0</v>
      </c>
      <c r="S26" s="282">
        <f>S11*Assumptions!$E103</f>
        <v>0</v>
      </c>
      <c r="T26" s="282">
        <f>T11*Assumptions!$E103</f>
        <v>0</v>
      </c>
      <c r="U26" s="282">
        <f>U11*Assumptions!$E103</f>
        <v>0</v>
      </c>
      <c r="V26" s="282">
        <f>V11*Assumptions!$E103</f>
        <v>0</v>
      </c>
      <c r="W26" s="282">
        <f>W11*Assumptions!$E103</f>
        <v>0</v>
      </c>
      <c r="X26" s="282">
        <f>X11*Assumptions!$E103</f>
        <v>0</v>
      </c>
      <c r="Y26" s="282">
        <f>Y11*Assumptions!$E103</f>
        <v>0</v>
      </c>
      <c r="Z26" s="282">
        <f>Z11*Assumptions!$E103</f>
        <v>0</v>
      </c>
      <c r="AA26" s="282">
        <f>AA11*Assumptions!$E103</f>
        <v>0</v>
      </c>
      <c r="AB26" s="282">
        <f>AB11*Assumptions!$E103</f>
        <v>0</v>
      </c>
      <c r="AC26" s="282">
        <f>AC11*Assumptions!$E103</f>
        <v>0</v>
      </c>
      <c r="AD26" s="282">
        <f>AD11*Assumptions!$E103</f>
        <v>0</v>
      </c>
      <c r="AE26" s="282">
        <f>AE11*Assumptions!$E103</f>
        <v>0</v>
      </c>
      <c r="AF26" s="282">
        <f>AF11*Assumptions!$E103</f>
        <v>0</v>
      </c>
      <c r="AG26" s="282">
        <f>AG11*Assumptions!$E103</f>
        <v>0</v>
      </c>
      <c r="AH26" s="282">
        <f>AH11*Assumptions!$E103</f>
        <v>0</v>
      </c>
      <c r="AI26" s="365">
        <f>AI11*Assumptions!$E103</f>
        <v>0</v>
      </c>
    </row>
    <row r="27" spans="2:35" x14ac:dyDescent="0.25">
      <c r="B27" s="510"/>
      <c r="C27" s="275" t="s">
        <v>324</v>
      </c>
      <c r="D27" s="259" t="s">
        <v>351</v>
      </c>
      <c r="E27" s="282">
        <f>E12*Assumptions!$E104</f>
        <v>0</v>
      </c>
      <c r="F27" s="282">
        <f>F12*Assumptions!$E104</f>
        <v>0</v>
      </c>
      <c r="G27" s="282">
        <f>G12*Assumptions!$E104</f>
        <v>0</v>
      </c>
      <c r="H27" s="282">
        <f>H12*Assumptions!$E104</f>
        <v>0</v>
      </c>
      <c r="I27" s="282">
        <f>I12*Assumptions!$E104</f>
        <v>0</v>
      </c>
      <c r="J27" s="282">
        <f>J12*Assumptions!$E104</f>
        <v>0</v>
      </c>
      <c r="K27" s="282">
        <f>K12*Assumptions!$E104</f>
        <v>0</v>
      </c>
      <c r="L27" s="282">
        <f>L12*Assumptions!$E104</f>
        <v>0</v>
      </c>
      <c r="M27" s="282">
        <f>M12*Assumptions!$E104</f>
        <v>0</v>
      </c>
      <c r="N27" s="282">
        <f>N12*Assumptions!$E104</f>
        <v>0</v>
      </c>
      <c r="O27" s="282">
        <f>O12*Assumptions!$E104</f>
        <v>0</v>
      </c>
      <c r="P27" s="282">
        <f>P12*Assumptions!$E104</f>
        <v>0</v>
      </c>
      <c r="Q27" s="282">
        <f>Q12*Assumptions!$E104</f>
        <v>0</v>
      </c>
      <c r="R27" s="282">
        <f>R12*Assumptions!$E104</f>
        <v>0</v>
      </c>
      <c r="S27" s="282">
        <f>S12*Assumptions!$E104</f>
        <v>0</v>
      </c>
      <c r="T27" s="282">
        <f>T12*Assumptions!$E104</f>
        <v>0</v>
      </c>
      <c r="U27" s="282">
        <f>U12*Assumptions!$E104</f>
        <v>0</v>
      </c>
      <c r="V27" s="282">
        <f>V12*Assumptions!$E104</f>
        <v>0</v>
      </c>
      <c r="W27" s="282">
        <f>W12*Assumptions!$E104</f>
        <v>0</v>
      </c>
      <c r="X27" s="282">
        <f>X12*Assumptions!$E104</f>
        <v>0</v>
      </c>
      <c r="Y27" s="282">
        <f>Y12*Assumptions!$E104</f>
        <v>0</v>
      </c>
      <c r="Z27" s="282">
        <f>Z12*Assumptions!$E104</f>
        <v>0</v>
      </c>
      <c r="AA27" s="282">
        <f>AA12*Assumptions!$E104</f>
        <v>0</v>
      </c>
      <c r="AB27" s="282">
        <f>AB12*Assumptions!$E104</f>
        <v>0</v>
      </c>
      <c r="AC27" s="282">
        <f>AC12*Assumptions!$E104</f>
        <v>0</v>
      </c>
      <c r="AD27" s="282">
        <f>AD12*Assumptions!$E104</f>
        <v>0</v>
      </c>
      <c r="AE27" s="282">
        <f>AE12*Assumptions!$E104</f>
        <v>0</v>
      </c>
      <c r="AF27" s="282">
        <f>AF12*Assumptions!$E104</f>
        <v>0</v>
      </c>
      <c r="AG27" s="282">
        <f>AG12*Assumptions!$E104</f>
        <v>0</v>
      </c>
      <c r="AH27" s="282">
        <f>AH12*Assumptions!$E104</f>
        <v>0</v>
      </c>
      <c r="AI27" s="365">
        <f>AI12*Assumptions!$E104</f>
        <v>0</v>
      </c>
    </row>
    <row r="28" spans="2:35" x14ac:dyDescent="0.25">
      <c r="B28" s="510"/>
      <c r="C28" s="276" t="s">
        <v>325</v>
      </c>
      <c r="D28" s="259" t="s">
        <v>351</v>
      </c>
      <c r="E28" s="282">
        <f>E13*Assumptions!$E105</f>
        <v>0</v>
      </c>
      <c r="F28" s="282">
        <f>F13*Assumptions!$E105</f>
        <v>0</v>
      </c>
      <c r="G28" s="282">
        <f>G13*Assumptions!$E105</f>
        <v>0</v>
      </c>
      <c r="H28" s="282">
        <f>H13*Assumptions!$E105</f>
        <v>0</v>
      </c>
      <c r="I28" s="282">
        <f>I13*Assumptions!$E105</f>
        <v>0</v>
      </c>
      <c r="J28" s="282">
        <f>J13*Assumptions!$E105</f>
        <v>0</v>
      </c>
      <c r="K28" s="282">
        <f>K13*Assumptions!$E105</f>
        <v>0</v>
      </c>
      <c r="L28" s="282">
        <f>L13*Assumptions!$E105</f>
        <v>0</v>
      </c>
      <c r="M28" s="282">
        <f>M13*Assumptions!$E105</f>
        <v>0</v>
      </c>
      <c r="N28" s="282">
        <f>N13*Assumptions!$E105</f>
        <v>0</v>
      </c>
      <c r="O28" s="282">
        <f>O13*Assumptions!$E105</f>
        <v>0</v>
      </c>
      <c r="P28" s="282">
        <f>P13*Assumptions!$E105</f>
        <v>0</v>
      </c>
      <c r="Q28" s="282">
        <f>Q13*Assumptions!$E105</f>
        <v>0</v>
      </c>
      <c r="R28" s="282">
        <f>R13*Assumptions!$E105</f>
        <v>0</v>
      </c>
      <c r="S28" s="282">
        <f>S13*Assumptions!$E105</f>
        <v>0</v>
      </c>
      <c r="T28" s="282">
        <f>T13*Assumptions!$E105</f>
        <v>0</v>
      </c>
      <c r="U28" s="282">
        <f>U13*Assumptions!$E105</f>
        <v>0</v>
      </c>
      <c r="V28" s="282">
        <f>V13*Assumptions!$E105</f>
        <v>0</v>
      </c>
      <c r="W28" s="282">
        <f>W13*Assumptions!$E105</f>
        <v>0</v>
      </c>
      <c r="X28" s="282">
        <f>X13*Assumptions!$E105</f>
        <v>0</v>
      </c>
      <c r="Y28" s="282">
        <f>Y13*Assumptions!$E105</f>
        <v>0</v>
      </c>
      <c r="Z28" s="282">
        <f>Z13*Assumptions!$E105</f>
        <v>0</v>
      </c>
      <c r="AA28" s="282">
        <f>AA13*Assumptions!$E105</f>
        <v>0</v>
      </c>
      <c r="AB28" s="282">
        <f>AB13*Assumptions!$E105</f>
        <v>0</v>
      </c>
      <c r="AC28" s="282">
        <f>AC13*Assumptions!$E105</f>
        <v>0</v>
      </c>
      <c r="AD28" s="282">
        <f>AD13*Assumptions!$E105</f>
        <v>0</v>
      </c>
      <c r="AE28" s="282">
        <f>AE13*Assumptions!$E105</f>
        <v>0</v>
      </c>
      <c r="AF28" s="282">
        <f>AF13*Assumptions!$E105</f>
        <v>0</v>
      </c>
      <c r="AG28" s="282">
        <f>AG13*Assumptions!$E105</f>
        <v>0</v>
      </c>
      <c r="AH28" s="282">
        <f>AH13*Assumptions!$E105</f>
        <v>0</v>
      </c>
      <c r="AI28" s="365">
        <f>AI13*Assumptions!$E105</f>
        <v>0</v>
      </c>
    </row>
    <row r="29" spans="2:35" x14ac:dyDescent="0.25">
      <c r="B29" s="510"/>
      <c r="C29" s="275" t="s">
        <v>326</v>
      </c>
      <c r="D29" s="259" t="s">
        <v>351</v>
      </c>
      <c r="E29" s="282">
        <f>E14*Assumptions!$E106</f>
        <v>0</v>
      </c>
      <c r="F29" s="282">
        <f>F14*Assumptions!$E106</f>
        <v>0</v>
      </c>
      <c r="G29" s="282">
        <f>G14*Assumptions!$E106</f>
        <v>0</v>
      </c>
      <c r="H29" s="282">
        <f>H14*Assumptions!$E106</f>
        <v>0</v>
      </c>
      <c r="I29" s="282">
        <f>I14*Assumptions!$E106</f>
        <v>0</v>
      </c>
      <c r="J29" s="282">
        <f>J14*Assumptions!$E106</f>
        <v>0</v>
      </c>
      <c r="K29" s="282">
        <f>K14*Assumptions!$E106</f>
        <v>0</v>
      </c>
      <c r="L29" s="282">
        <f>L14*Assumptions!$E106</f>
        <v>0</v>
      </c>
      <c r="M29" s="282">
        <f>M14*Assumptions!$E106</f>
        <v>0</v>
      </c>
      <c r="N29" s="282">
        <f>N14*Assumptions!$E106</f>
        <v>0</v>
      </c>
      <c r="O29" s="282">
        <f>O14*Assumptions!$E106</f>
        <v>0</v>
      </c>
      <c r="P29" s="282">
        <f>P14*Assumptions!$E106</f>
        <v>0</v>
      </c>
      <c r="Q29" s="282">
        <f>Q14*Assumptions!$E106</f>
        <v>0</v>
      </c>
      <c r="R29" s="282">
        <f>R14*Assumptions!$E106</f>
        <v>0</v>
      </c>
      <c r="S29" s="282">
        <f>S14*Assumptions!$E106</f>
        <v>0</v>
      </c>
      <c r="T29" s="282">
        <f>T14*Assumptions!$E106</f>
        <v>0</v>
      </c>
      <c r="U29" s="282">
        <f>U14*Assumptions!$E106</f>
        <v>0</v>
      </c>
      <c r="V29" s="282">
        <f>V14*Assumptions!$E106</f>
        <v>0</v>
      </c>
      <c r="W29" s="282">
        <f>W14*Assumptions!$E106</f>
        <v>0</v>
      </c>
      <c r="X29" s="282">
        <f>X14*Assumptions!$E106</f>
        <v>0</v>
      </c>
      <c r="Y29" s="282">
        <f>Y14*Assumptions!$E106</f>
        <v>0</v>
      </c>
      <c r="Z29" s="282">
        <f>Z14*Assumptions!$E106</f>
        <v>0</v>
      </c>
      <c r="AA29" s="282">
        <f>AA14*Assumptions!$E106</f>
        <v>0</v>
      </c>
      <c r="AB29" s="282">
        <f>AB14*Assumptions!$E106</f>
        <v>0</v>
      </c>
      <c r="AC29" s="282">
        <f>AC14*Assumptions!$E106</f>
        <v>0</v>
      </c>
      <c r="AD29" s="282">
        <f>AD14*Assumptions!$E106</f>
        <v>0</v>
      </c>
      <c r="AE29" s="282">
        <f>AE14*Assumptions!$E106</f>
        <v>0</v>
      </c>
      <c r="AF29" s="282">
        <f>AF14*Assumptions!$E106</f>
        <v>0</v>
      </c>
      <c r="AG29" s="282">
        <f>AG14*Assumptions!$E106</f>
        <v>0</v>
      </c>
      <c r="AH29" s="282">
        <f>AH14*Assumptions!$E106</f>
        <v>0</v>
      </c>
      <c r="AI29" s="365">
        <f>AI14*Assumptions!$E106</f>
        <v>0</v>
      </c>
    </row>
    <row r="30" spans="2:35" x14ac:dyDescent="0.25">
      <c r="B30" s="510"/>
      <c r="C30" s="275" t="s">
        <v>327</v>
      </c>
      <c r="D30" s="259" t="s">
        <v>351</v>
      </c>
      <c r="E30" s="282">
        <f>E15*Assumptions!$E107</f>
        <v>0</v>
      </c>
      <c r="F30" s="282">
        <f>F15*Assumptions!$E107</f>
        <v>0</v>
      </c>
      <c r="G30" s="282">
        <f>G15*Assumptions!$E107</f>
        <v>0</v>
      </c>
      <c r="H30" s="282">
        <f>H15*Assumptions!$E107</f>
        <v>0</v>
      </c>
      <c r="I30" s="282">
        <f>I15*Assumptions!$E107</f>
        <v>0</v>
      </c>
      <c r="J30" s="282">
        <f>J15*Assumptions!$E107</f>
        <v>0</v>
      </c>
      <c r="K30" s="282">
        <f>K15*Assumptions!$E107</f>
        <v>0</v>
      </c>
      <c r="L30" s="282">
        <f>L15*Assumptions!$E107</f>
        <v>0</v>
      </c>
      <c r="M30" s="282">
        <f>M15*Assumptions!$E107</f>
        <v>0</v>
      </c>
      <c r="N30" s="282">
        <f>N15*Assumptions!$E107</f>
        <v>0</v>
      </c>
      <c r="O30" s="282">
        <f>O15*Assumptions!$E107</f>
        <v>0</v>
      </c>
      <c r="P30" s="282">
        <f>P15*Assumptions!$E107</f>
        <v>0</v>
      </c>
      <c r="Q30" s="282">
        <f>Q15*Assumptions!$E107</f>
        <v>0</v>
      </c>
      <c r="R30" s="282">
        <f>R15*Assumptions!$E107</f>
        <v>0</v>
      </c>
      <c r="S30" s="282">
        <f>S15*Assumptions!$E107</f>
        <v>0</v>
      </c>
      <c r="T30" s="282">
        <f>T15*Assumptions!$E107</f>
        <v>0</v>
      </c>
      <c r="U30" s="282">
        <f>U15*Assumptions!$E107</f>
        <v>0</v>
      </c>
      <c r="V30" s="282">
        <f>V15*Assumptions!$E107</f>
        <v>0</v>
      </c>
      <c r="W30" s="282">
        <f>W15*Assumptions!$E107</f>
        <v>0</v>
      </c>
      <c r="X30" s="282">
        <f>X15*Assumptions!$E107</f>
        <v>0</v>
      </c>
      <c r="Y30" s="282">
        <f>Y15*Assumptions!$E107</f>
        <v>0</v>
      </c>
      <c r="Z30" s="282">
        <f>Z15*Assumptions!$E107</f>
        <v>0</v>
      </c>
      <c r="AA30" s="282">
        <f>AA15*Assumptions!$E107</f>
        <v>0</v>
      </c>
      <c r="AB30" s="282">
        <f>AB15*Assumptions!$E107</f>
        <v>0</v>
      </c>
      <c r="AC30" s="282">
        <f>AC15*Assumptions!$E107</f>
        <v>0</v>
      </c>
      <c r="AD30" s="282">
        <f>AD15*Assumptions!$E107</f>
        <v>0</v>
      </c>
      <c r="AE30" s="282">
        <f>AE15*Assumptions!$E107</f>
        <v>0</v>
      </c>
      <c r="AF30" s="282">
        <f>AF15*Assumptions!$E107</f>
        <v>0</v>
      </c>
      <c r="AG30" s="282">
        <f>AG15*Assumptions!$E107</f>
        <v>0</v>
      </c>
      <c r="AH30" s="282">
        <f>AH15*Assumptions!$E107</f>
        <v>0</v>
      </c>
      <c r="AI30" s="365">
        <f>AI15*Assumptions!$E107</f>
        <v>0</v>
      </c>
    </row>
    <row r="31" spans="2:35" x14ac:dyDescent="0.25">
      <c r="B31" s="510"/>
      <c r="C31" s="276" t="s">
        <v>328</v>
      </c>
      <c r="D31" s="259" t="s">
        <v>351</v>
      </c>
      <c r="E31" s="282">
        <f>E16*Assumptions!$E108</f>
        <v>0</v>
      </c>
      <c r="F31" s="282">
        <f>F16*Assumptions!$E108</f>
        <v>0</v>
      </c>
      <c r="G31" s="282">
        <f>G16*Assumptions!$E108</f>
        <v>0</v>
      </c>
      <c r="H31" s="282">
        <f>H16*Assumptions!$E108</f>
        <v>0</v>
      </c>
      <c r="I31" s="282">
        <f>I16*Assumptions!$E108</f>
        <v>0</v>
      </c>
      <c r="J31" s="282">
        <f>J16*Assumptions!$E108</f>
        <v>0</v>
      </c>
      <c r="K31" s="282">
        <f>K16*Assumptions!$E108</f>
        <v>0</v>
      </c>
      <c r="L31" s="282">
        <f>L16*Assumptions!$E108</f>
        <v>0</v>
      </c>
      <c r="M31" s="282">
        <f>M16*Assumptions!$E108</f>
        <v>0</v>
      </c>
      <c r="N31" s="282">
        <f>N16*Assumptions!$E108</f>
        <v>0</v>
      </c>
      <c r="O31" s="282">
        <f>O16*Assumptions!$E108</f>
        <v>0</v>
      </c>
      <c r="P31" s="282">
        <f>P16*Assumptions!$E108</f>
        <v>0</v>
      </c>
      <c r="Q31" s="282">
        <f>Q16*Assumptions!$E108</f>
        <v>0</v>
      </c>
      <c r="R31" s="282">
        <f>R16*Assumptions!$E108</f>
        <v>0</v>
      </c>
      <c r="S31" s="282">
        <f>S16*Assumptions!$E108</f>
        <v>0</v>
      </c>
      <c r="T31" s="282">
        <f>T16*Assumptions!$E108</f>
        <v>0</v>
      </c>
      <c r="U31" s="282">
        <f>U16*Assumptions!$E108</f>
        <v>0</v>
      </c>
      <c r="V31" s="282">
        <f>V16*Assumptions!$E108</f>
        <v>0</v>
      </c>
      <c r="W31" s="282">
        <f>W16*Assumptions!$E108</f>
        <v>0</v>
      </c>
      <c r="X31" s="282">
        <f>X16*Assumptions!$E108</f>
        <v>0</v>
      </c>
      <c r="Y31" s="282">
        <f>Y16*Assumptions!$E108</f>
        <v>0</v>
      </c>
      <c r="Z31" s="282">
        <f>Z16*Assumptions!$E108</f>
        <v>0</v>
      </c>
      <c r="AA31" s="282">
        <f>AA16*Assumptions!$E108</f>
        <v>0</v>
      </c>
      <c r="AB31" s="282">
        <f>AB16*Assumptions!$E108</f>
        <v>0</v>
      </c>
      <c r="AC31" s="282">
        <f>AC16*Assumptions!$E108</f>
        <v>0</v>
      </c>
      <c r="AD31" s="282">
        <f>AD16*Assumptions!$E108</f>
        <v>0</v>
      </c>
      <c r="AE31" s="282">
        <f>AE16*Assumptions!$E108</f>
        <v>0</v>
      </c>
      <c r="AF31" s="282">
        <f>AF16*Assumptions!$E108</f>
        <v>0</v>
      </c>
      <c r="AG31" s="282">
        <f>AG16*Assumptions!$E108</f>
        <v>0</v>
      </c>
      <c r="AH31" s="282">
        <f>AH16*Assumptions!$E108</f>
        <v>0</v>
      </c>
      <c r="AI31" s="365">
        <f>AI16*Assumptions!$E108</f>
        <v>0</v>
      </c>
    </row>
    <row r="32" spans="2:35" x14ac:dyDescent="0.25">
      <c r="B32" s="510"/>
      <c r="C32" s="275" t="s">
        <v>329</v>
      </c>
      <c r="D32" s="259" t="s">
        <v>351</v>
      </c>
      <c r="E32" s="282">
        <f>E17*Assumptions!$E109</f>
        <v>0</v>
      </c>
      <c r="F32" s="282">
        <f>F17*Assumptions!$E109</f>
        <v>0</v>
      </c>
      <c r="G32" s="282">
        <f>G17*Assumptions!$E109</f>
        <v>0</v>
      </c>
      <c r="H32" s="282">
        <f>H17*Assumptions!$E109</f>
        <v>0</v>
      </c>
      <c r="I32" s="282">
        <f>I17*Assumptions!$E109</f>
        <v>0</v>
      </c>
      <c r="J32" s="282">
        <f>J17*Assumptions!$E109</f>
        <v>0</v>
      </c>
      <c r="K32" s="282">
        <f>K17*Assumptions!$E109</f>
        <v>0</v>
      </c>
      <c r="L32" s="282">
        <f>L17*Assumptions!$E109</f>
        <v>0</v>
      </c>
      <c r="M32" s="282">
        <f>M17*Assumptions!$E109</f>
        <v>0</v>
      </c>
      <c r="N32" s="282">
        <f>N17*Assumptions!$E109</f>
        <v>0</v>
      </c>
      <c r="O32" s="282">
        <f>O17*Assumptions!$E109</f>
        <v>0</v>
      </c>
      <c r="P32" s="282">
        <f>P17*Assumptions!$E109</f>
        <v>0</v>
      </c>
      <c r="Q32" s="282">
        <f>Q17*Assumptions!$E109</f>
        <v>0</v>
      </c>
      <c r="R32" s="282">
        <f>R17*Assumptions!$E109</f>
        <v>0</v>
      </c>
      <c r="S32" s="282">
        <f>S17*Assumptions!$E109</f>
        <v>0</v>
      </c>
      <c r="T32" s="282">
        <f>T17*Assumptions!$E109</f>
        <v>0</v>
      </c>
      <c r="U32" s="282">
        <f>U17*Assumptions!$E109</f>
        <v>0</v>
      </c>
      <c r="V32" s="282">
        <f>V17*Assumptions!$E109</f>
        <v>0</v>
      </c>
      <c r="W32" s="282">
        <f>W17*Assumptions!$E109</f>
        <v>0</v>
      </c>
      <c r="X32" s="282">
        <f>X17*Assumptions!$E109</f>
        <v>0</v>
      </c>
      <c r="Y32" s="282">
        <f>Y17*Assumptions!$E109</f>
        <v>0</v>
      </c>
      <c r="Z32" s="282">
        <f>Z17*Assumptions!$E109</f>
        <v>0</v>
      </c>
      <c r="AA32" s="282">
        <f>AA17*Assumptions!$E109</f>
        <v>0</v>
      </c>
      <c r="AB32" s="282">
        <f>AB17*Assumptions!$E109</f>
        <v>0</v>
      </c>
      <c r="AC32" s="282">
        <f>AC17*Assumptions!$E109</f>
        <v>0</v>
      </c>
      <c r="AD32" s="282">
        <f>AD17*Assumptions!$E109</f>
        <v>0</v>
      </c>
      <c r="AE32" s="282">
        <f>AE17*Assumptions!$E109</f>
        <v>0</v>
      </c>
      <c r="AF32" s="282">
        <f>AF17*Assumptions!$E109</f>
        <v>0</v>
      </c>
      <c r="AG32" s="282">
        <f>AG17*Assumptions!$E109</f>
        <v>0</v>
      </c>
      <c r="AH32" s="282">
        <f>AH17*Assumptions!$E109</f>
        <v>0</v>
      </c>
      <c r="AI32" s="365">
        <f>AI17*Assumptions!$E109</f>
        <v>0</v>
      </c>
    </row>
    <row r="33" spans="2:35" x14ac:dyDescent="0.25">
      <c r="B33" s="510"/>
      <c r="C33" s="275" t="s">
        <v>330</v>
      </c>
      <c r="D33" s="259" t="s">
        <v>351</v>
      </c>
      <c r="E33" s="282">
        <f>E18*Assumptions!$E110</f>
        <v>0</v>
      </c>
      <c r="F33" s="282">
        <f>F18*Assumptions!$E110</f>
        <v>0</v>
      </c>
      <c r="G33" s="282">
        <f>G18*Assumptions!$E110</f>
        <v>0</v>
      </c>
      <c r="H33" s="282">
        <f>H18*Assumptions!$E110</f>
        <v>0</v>
      </c>
      <c r="I33" s="282">
        <f>I18*Assumptions!$E110</f>
        <v>0</v>
      </c>
      <c r="J33" s="282">
        <f>J18*Assumptions!$E110</f>
        <v>0</v>
      </c>
      <c r="K33" s="282">
        <f>K18*Assumptions!$E110</f>
        <v>0</v>
      </c>
      <c r="L33" s="282">
        <f>L18*Assumptions!$E110</f>
        <v>0</v>
      </c>
      <c r="M33" s="282">
        <f>M18*Assumptions!$E110</f>
        <v>0</v>
      </c>
      <c r="N33" s="282">
        <f>N18*Assumptions!$E110</f>
        <v>0</v>
      </c>
      <c r="O33" s="282">
        <f>O18*Assumptions!$E110</f>
        <v>0</v>
      </c>
      <c r="P33" s="282">
        <f>P18*Assumptions!$E110</f>
        <v>0</v>
      </c>
      <c r="Q33" s="282">
        <f>Q18*Assumptions!$E110</f>
        <v>0</v>
      </c>
      <c r="R33" s="282">
        <f>R18*Assumptions!$E110</f>
        <v>0</v>
      </c>
      <c r="S33" s="282">
        <f>S18*Assumptions!$E110</f>
        <v>0</v>
      </c>
      <c r="T33" s="282">
        <f>T18*Assumptions!$E110</f>
        <v>0</v>
      </c>
      <c r="U33" s="282">
        <f>U18*Assumptions!$E110</f>
        <v>0</v>
      </c>
      <c r="V33" s="282">
        <f>V18*Assumptions!$E110</f>
        <v>0</v>
      </c>
      <c r="W33" s="282">
        <f>W18*Assumptions!$E110</f>
        <v>0</v>
      </c>
      <c r="X33" s="282">
        <f>X18*Assumptions!$E110</f>
        <v>0</v>
      </c>
      <c r="Y33" s="282">
        <f>Y18*Assumptions!$E110</f>
        <v>0</v>
      </c>
      <c r="Z33" s="282">
        <f>Z18*Assumptions!$E110</f>
        <v>0</v>
      </c>
      <c r="AA33" s="282">
        <f>AA18*Assumptions!$E110</f>
        <v>0</v>
      </c>
      <c r="AB33" s="282">
        <f>AB18*Assumptions!$E110</f>
        <v>0</v>
      </c>
      <c r="AC33" s="282">
        <f>AC18*Assumptions!$E110</f>
        <v>0</v>
      </c>
      <c r="AD33" s="282">
        <f>AD18*Assumptions!$E110</f>
        <v>0</v>
      </c>
      <c r="AE33" s="282">
        <f>AE18*Assumptions!$E110</f>
        <v>0</v>
      </c>
      <c r="AF33" s="282">
        <f>AF18*Assumptions!$E110</f>
        <v>0</v>
      </c>
      <c r="AG33" s="282">
        <f>AG18*Assumptions!$E110</f>
        <v>0</v>
      </c>
      <c r="AH33" s="282">
        <f>AH18*Assumptions!$E110</f>
        <v>0</v>
      </c>
      <c r="AI33" s="365">
        <f>AI18*Assumptions!$E110</f>
        <v>0</v>
      </c>
    </row>
    <row r="34" spans="2:35" x14ac:dyDescent="0.25">
      <c r="B34" s="510"/>
      <c r="C34" s="276" t="s">
        <v>331</v>
      </c>
      <c r="D34" s="259" t="s">
        <v>351</v>
      </c>
      <c r="E34" s="282">
        <f>E19*Assumptions!$E111</f>
        <v>0</v>
      </c>
      <c r="F34" s="282">
        <f>F19*Assumptions!$E111</f>
        <v>0</v>
      </c>
      <c r="G34" s="282">
        <f>G19*Assumptions!$E111</f>
        <v>0</v>
      </c>
      <c r="H34" s="282">
        <f>H19*Assumptions!$E111</f>
        <v>0</v>
      </c>
      <c r="I34" s="282">
        <f>I19*Assumptions!$E111</f>
        <v>0</v>
      </c>
      <c r="J34" s="282">
        <f>J19*Assumptions!$E111</f>
        <v>0</v>
      </c>
      <c r="K34" s="282">
        <f>K19*Assumptions!$E111</f>
        <v>0</v>
      </c>
      <c r="L34" s="282">
        <f>L19*Assumptions!$E111</f>
        <v>0</v>
      </c>
      <c r="M34" s="282">
        <f>M19*Assumptions!$E111</f>
        <v>0</v>
      </c>
      <c r="N34" s="282">
        <f>N19*Assumptions!$E111</f>
        <v>0</v>
      </c>
      <c r="O34" s="282">
        <f>O19*Assumptions!$E111</f>
        <v>0</v>
      </c>
      <c r="P34" s="282">
        <f>P19*Assumptions!$E111</f>
        <v>0</v>
      </c>
      <c r="Q34" s="282">
        <f>Q19*Assumptions!$E111</f>
        <v>0</v>
      </c>
      <c r="R34" s="282">
        <f>R19*Assumptions!$E111</f>
        <v>0</v>
      </c>
      <c r="S34" s="282">
        <f>S19*Assumptions!$E111</f>
        <v>0</v>
      </c>
      <c r="T34" s="282">
        <f>T19*Assumptions!$E111</f>
        <v>0</v>
      </c>
      <c r="U34" s="282">
        <f>U19*Assumptions!$E111</f>
        <v>0</v>
      </c>
      <c r="V34" s="282">
        <f>V19*Assumptions!$E111</f>
        <v>0</v>
      </c>
      <c r="W34" s="282">
        <f>W19*Assumptions!$E111</f>
        <v>0</v>
      </c>
      <c r="X34" s="282">
        <f>X19*Assumptions!$E111</f>
        <v>0</v>
      </c>
      <c r="Y34" s="282">
        <f>Y19*Assumptions!$E111</f>
        <v>0</v>
      </c>
      <c r="Z34" s="282">
        <f>Z19*Assumptions!$E111</f>
        <v>0</v>
      </c>
      <c r="AA34" s="282">
        <f>AA19*Assumptions!$E111</f>
        <v>0</v>
      </c>
      <c r="AB34" s="282">
        <f>AB19*Assumptions!$E111</f>
        <v>0</v>
      </c>
      <c r="AC34" s="282">
        <f>AC19*Assumptions!$E111</f>
        <v>0</v>
      </c>
      <c r="AD34" s="282">
        <f>AD19*Assumptions!$E111</f>
        <v>0</v>
      </c>
      <c r="AE34" s="282">
        <f>AE19*Assumptions!$E111</f>
        <v>0</v>
      </c>
      <c r="AF34" s="282">
        <f>AF19*Assumptions!$E111</f>
        <v>0</v>
      </c>
      <c r="AG34" s="282">
        <f>AG19*Assumptions!$E111</f>
        <v>0</v>
      </c>
      <c r="AH34" s="282">
        <f>AH19*Assumptions!$E111</f>
        <v>0</v>
      </c>
      <c r="AI34" s="365">
        <f>AI19*Assumptions!$E111</f>
        <v>0</v>
      </c>
    </row>
    <row r="35" spans="2:35" ht="32.25" customHeight="1" x14ac:dyDescent="0.25">
      <c r="B35" s="355" t="s">
        <v>332</v>
      </c>
      <c r="C35" s="275" t="s">
        <v>333</v>
      </c>
      <c r="D35" s="259" t="s">
        <v>351</v>
      </c>
      <c r="E35" s="282">
        <f>E20*Assumptions!$E112</f>
        <v>0</v>
      </c>
      <c r="F35" s="282">
        <f>F20*Assumptions!$E112</f>
        <v>0</v>
      </c>
      <c r="G35" s="282">
        <f>G20*Assumptions!$E112</f>
        <v>0</v>
      </c>
      <c r="H35" s="282">
        <f>H20*Assumptions!$E112</f>
        <v>0</v>
      </c>
      <c r="I35" s="282">
        <f>I20*Assumptions!$E112</f>
        <v>0</v>
      </c>
      <c r="J35" s="282">
        <f>J20*Assumptions!$E112</f>
        <v>0</v>
      </c>
      <c r="K35" s="282">
        <f>K20*Assumptions!$E112</f>
        <v>0</v>
      </c>
      <c r="L35" s="282">
        <f>L20*Assumptions!$E112</f>
        <v>0</v>
      </c>
      <c r="M35" s="282">
        <f>M20*Assumptions!$E112</f>
        <v>0</v>
      </c>
      <c r="N35" s="282">
        <f>N20*Assumptions!$E112</f>
        <v>0</v>
      </c>
      <c r="O35" s="282">
        <f>O20*Assumptions!$E112</f>
        <v>0</v>
      </c>
      <c r="P35" s="282">
        <f>P20*Assumptions!$E112</f>
        <v>0</v>
      </c>
      <c r="Q35" s="282">
        <f>Q20*Assumptions!$E112</f>
        <v>0</v>
      </c>
      <c r="R35" s="282">
        <f>R20*Assumptions!$E112</f>
        <v>0</v>
      </c>
      <c r="S35" s="282">
        <f>S20*Assumptions!$E112</f>
        <v>0</v>
      </c>
      <c r="T35" s="282">
        <f>T20*Assumptions!$E112</f>
        <v>0</v>
      </c>
      <c r="U35" s="282">
        <f>U20*Assumptions!$E112</f>
        <v>0</v>
      </c>
      <c r="V35" s="282">
        <f>V20*Assumptions!$E112</f>
        <v>0</v>
      </c>
      <c r="W35" s="282">
        <f>W20*Assumptions!$E112</f>
        <v>0</v>
      </c>
      <c r="X35" s="282">
        <f>X20*Assumptions!$E112</f>
        <v>0</v>
      </c>
      <c r="Y35" s="282">
        <f>Y20*Assumptions!$E112</f>
        <v>0</v>
      </c>
      <c r="Z35" s="282">
        <f>Z20*Assumptions!$E112</f>
        <v>0</v>
      </c>
      <c r="AA35" s="282">
        <f>AA20*Assumptions!$E112</f>
        <v>0</v>
      </c>
      <c r="AB35" s="282">
        <f>AB20*Assumptions!$E112</f>
        <v>0</v>
      </c>
      <c r="AC35" s="282">
        <f>AC20*Assumptions!$E112</f>
        <v>0</v>
      </c>
      <c r="AD35" s="282">
        <f>AD20*Assumptions!$E112</f>
        <v>0</v>
      </c>
      <c r="AE35" s="282">
        <f>AE20*Assumptions!$E112</f>
        <v>0</v>
      </c>
      <c r="AF35" s="282">
        <f>AF20*Assumptions!$E112</f>
        <v>0</v>
      </c>
      <c r="AG35" s="282">
        <f>AG20*Assumptions!$E112</f>
        <v>0</v>
      </c>
      <c r="AH35" s="282">
        <f>AH20*Assumptions!$E112</f>
        <v>0</v>
      </c>
      <c r="AI35" s="365">
        <f>AI20*Assumptions!$E112</f>
        <v>0</v>
      </c>
    </row>
    <row r="36" spans="2:35" x14ac:dyDescent="0.25">
      <c r="B36" s="355" t="s">
        <v>334</v>
      </c>
      <c r="C36" s="275" t="s">
        <v>175</v>
      </c>
      <c r="D36" s="259" t="s">
        <v>351</v>
      </c>
      <c r="E36" s="282">
        <f>E21*Assumptions!$E113</f>
        <v>0</v>
      </c>
      <c r="F36" s="282">
        <f>F21*Assumptions!$E113</f>
        <v>0</v>
      </c>
      <c r="G36" s="282">
        <f>G21*Assumptions!$E113</f>
        <v>0</v>
      </c>
      <c r="H36" s="282">
        <f>H21*Assumptions!$E113</f>
        <v>0</v>
      </c>
      <c r="I36" s="282">
        <f>I21*Assumptions!$E113</f>
        <v>0</v>
      </c>
      <c r="J36" s="282">
        <f>J21*Assumptions!$E113</f>
        <v>0</v>
      </c>
      <c r="K36" s="282">
        <f>K21*Assumptions!$E113</f>
        <v>0</v>
      </c>
      <c r="L36" s="282">
        <f>L21*Assumptions!$E113</f>
        <v>0</v>
      </c>
      <c r="M36" s="282">
        <f>M21*Assumptions!$E113</f>
        <v>0</v>
      </c>
      <c r="N36" s="282">
        <f>N21*Assumptions!$E113</f>
        <v>0</v>
      </c>
      <c r="O36" s="282">
        <f>O21*Assumptions!$E113</f>
        <v>0</v>
      </c>
      <c r="P36" s="282">
        <f>P21*Assumptions!$E113</f>
        <v>0</v>
      </c>
      <c r="Q36" s="282">
        <f>Q21*Assumptions!$E113</f>
        <v>0</v>
      </c>
      <c r="R36" s="282">
        <f>R21*Assumptions!$E113</f>
        <v>0</v>
      </c>
      <c r="S36" s="282">
        <f>S21*Assumptions!$E113</f>
        <v>0</v>
      </c>
      <c r="T36" s="282">
        <f>T21*Assumptions!$E113</f>
        <v>0</v>
      </c>
      <c r="U36" s="282">
        <f>U21*Assumptions!$E113</f>
        <v>0</v>
      </c>
      <c r="V36" s="282">
        <f>V21*Assumptions!$E113</f>
        <v>0</v>
      </c>
      <c r="W36" s="282">
        <f>W21*Assumptions!$E113</f>
        <v>0</v>
      </c>
      <c r="X36" s="282">
        <f>X21*Assumptions!$E113</f>
        <v>0</v>
      </c>
      <c r="Y36" s="282">
        <f>Y21*Assumptions!$E113</f>
        <v>0</v>
      </c>
      <c r="Z36" s="282">
        <f>Z21*Assumptions!$E113</f>
        <v>0</v>
      </c>
      <c r="AA36" s="282">
        <f>AA21*Assumptions!$E113</f>
        <v>0</v>
      </c>
      <c r="AB36" s="282">
        <f>AB21*Assumptions!$E113</f>
        <v>0</v>
      </c>
      <c r="AC36" s="282">
        <f>AC21*Assumptions!$E113</f>
        <v>0</v>
      </c>
      <c r="AD36" s="282">
        <f>AD21*Assumptions!$E113</f>
        <v>0</v>
      </c>
      <c r="AE36" s="282">
        <f>AE21*Assumptions!$E113</f>
        <v>0</v>
      </c>
      <c r="AF36" s="282">
        <f>AF21*Assumptions!$E113</f>
        <v>0</v>
      </c>
      <c r="AG36" s="282">
        <f>AG21*Assumptions!$E113</f>
        <v>0</v>
      </c>
      <c r="AH36" s="282">
        <f>AH21*Assumptions!$E113</f>
        <v>0</v>
      </c>
      <c r="AI36" s="365">
        <f>AI21*Assumptions!$E113</f>
        <v>0</v>
      </c>
    </row>
    <row r="37" spans="2:35" ht="15.75" thickBot="1" x14ac:dyDescent="0.3">
      <c r="B37" s="15"/>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7"/>
    </row>
    <row r="38" spans="2:35" ht="16.5" thickBot="1" x14ac:dyDescent="0.3">
      <c r="B38" s="473" t="s">
        <v>408</v>
      </c>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5"/>
    </row>
    <row r="39" spans="2:35" x14ac:dyDescent="0.25">
      <c r="B39" s="271" t="s">
        <v>388</v>
      </c>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3"/>
    </row>
    <row r="40" spans="2:35" ht="15.75" x14ac:dyDescent="0.25">
      <c r="B40" s="5" t="s">
        <v>389</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14"/>
    </row>
    <row r="41" spans="2:35" x14ac:dyDescent="0.25">
      <c r="B41" s="7" t="s">
        <v>390</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14"/>
    </row>
    <row r="42" spans="2:35" x14ac:dyDescent="0.25">
      <c r="B42" s="7" t="s">
        <v>391</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14"/>
    </row>
    <row r="43" spans="2:35" ht="15.75" thickBot="1" x14ac:dyDescent="0.3">
      <c r="B43" s="15"/>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7"/>
    </row>
    <row r="44" spans="2:35" ht="16.5" thickBot="1" x14ac:dyDescent="0.3">
      <c r="B44" s="473" t="s">
        <v>401</v>
      </c>
      <c r="C44" s="474"/>
      <c r="D44" s="474"/>
      <c r="E44" s="474"/>
      <c r="F44" s="474"/>
      <c r="G44" s="474"/>
      <c r="H44" s="474"/>
      <c r="I44" s="474"/>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5"/>
    </row>
    <row r="45" spans="2:35" x14ac:dyDescent="0.25">
      <c r="B45" s="159"/>
      <c r="C45" s="12"/>
      <c r="D45" s="12"/>
      <c r="E45" s="261">
        <v>2020</v>
      </c>
      <c r="F45" s="261">
        <v>2021</v>
      </c>
      <c r="G45" s="261">
        <v>2022</v>
      </c>
      <c r="H45" s="261">
        <v>2023</v>
      </c>
      <c r="I45" s="261">
        <v>2024</v>
      </c>
      <c r="J45" s="262">
        <v>2025</v>
      </c>
      <c r="K45" s="261">
        <v>2026</v>
      </c>
      <c r="L45" s="261">
        <v>2027</v>
      </c>
      <c r="M45" s="261">
        <v>2028</v>
      </c>
      <c r="N45" s="261">
        <v>2029</v>
      </c>
      <c r="O45" s="261">
        <v>2030</v>
      </c>
      <c r="P45" s="262">
        <v>2031</v>
      </c>
      <c r="Q45" s="261">
        <v>2032</v>
      </c>
      <c r="R45" s="261">
        <v>2033</v>
      </c>
      <c r="S45" s="261">
        <v>2034</v>
      </c>
      <c r="T45" s="261">
        <v>2035</v>
      </c>
      <c r="U45" s="261">
        <v>2036</v>
      </c>
      <c r="V45" s="262">
        <v>2037</v>
      </c>
      <c r="W45" s="261">
        <v>2038</v>
      </c>
      <c r="X45" s="261">
        <v>2039</v>
      </c>
      <c r="Y45" s="261">
        <v>2040</v>
      </c>
      <c r="Z45" s="261">
        <v>2041</v>
      </c>
      <c r="AA45" s="261">
        <v>2042</v>
      </c>
      <c r="AB45" s="262">
        <v>2043</v>
      </c>
      <c r="AC45" s="261">
        <v>2044</v>
      </c>
      <c r="AD45" s="261">
        <v>2045</v>
      </c>
      <c r="AE45" s="261">
        <v>2046</v>
      </c>
      <c r="AF45" s="261">
        <v>2047</v>
      </c>
      <c r="AG45" s="261">
        <v>2048</v>
      </c>
      <c r="AH45" s="262">
        <v>2049</v>
      </c>
      <c r="AI45" s="262">
        <v>2050</v>
      </c>
    </row>
    <row r="46" spans="2:35" x14ac:dyDescent="0.25">
      <c r="B46" s="272" t="s">
        <v>398</v>
      </c>
      <c r="C46" s="265" t="s">
        <v>175</v>
      </c>
      <c r="D46" s="265" t="s">
        <v>251</v>
      </c>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row>
    <row r="47" spans="2:35" x14ac:dyDescent="0.25">
      <c r="B47" s="272" t="s">
        <v>398</v>
      </c>
      <c r="C47" s="265" t="s">
        <v>392</v>
      </c>
      <c r="D47" s="265" t="s">
        <v>251</v>
      </c>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row>
    <row r="48" spans="2:35" x14ac:dyDescent="0.25">
      <c r="B48" s="272" t="s">
        <v>398</v>
      </c>
      <c r="C48" s="265" t="s">
        <v>393</v>
      </c>
      <c r="D48" s="265" t="s">
        <v>251</v>
      </c>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row>
    <row r="49" spans="2:35" x14ac:dyDescent="0.25">
      <c r="B49" s="272" t="s">
        <v>398</v>
      </c>
      <c r="C49" s="265" t="s">
        <v>394</v>
      </c>
      <c r="D49" s="265" t="s">
        <v>251</v>
      </c>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row>
    <row r="50" spans="2:35" x14ac:dyDescent="0.25">
      <c r="B50" s="272" t="s">
        <v>129</v>
      </c>
      <c r="C50" s="265" t="s">
        <v>129</v>
      </c>
      <c r="D50" s="265" t="s">
        <v>306</v>
      </c>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row>
    <row r="51" spans="2:35" x14ac:dyDescent="0.25">
      <c r="B51" s="272" t="s">
        <v>307</v>
      </c>
      <c r="C51" s="265" t="s">
        <v>307</v>
      </c>
      <c r="D51" s="265" t="s">
        <v>251</v>
      </c>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row>
    <row r="52" spans="2:35" x14ac:dyDescent="0.25">
      <c r="B52" s="272" t="s">
        <v>308</v>
      </c>
      <c r="C52" s="265" t="s">
        <v>395</v>
      </c>
      <c r="D52" s="265" t="s">
        <v>306</v>
      </c>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row>
    <row r="53" spans="2:35" x14ac:dyDescent="0.25">
      <c r="B53" s="273" t="s">
        <v>309</v>
      </c>
      <c r="C53" s="265" t="s">
        <v>395</v>
      </c>
      <c r="D53" s="265" t="s">
        <v>306</v>
      </c>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row>
    <row r="54" spans="2:35" x14ac:dyDescent="0.25">
      <c r="B54" s="274" t="s">
        <v>310</v>
      </c>
      <c r="C54" s="265" t="s">
        <v>396</v>
      </c>
      <c r="D54" s="265" t="s">
        <v>52</v>
      </c>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row>
    <row r="55" spans="2:35" x14ac:dyDescent="0.25">
      <c r="B55" s="274" t="s">
        <v>310</v>
      </c>
      <c r="C55" s="265" t="s">
        <v>396</v>
      </c>
      <c r="D55" s="265" t="s">
        <v>399</v>
      </c>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row>
    <row r="56" spans="2:35" x14ac:dyDescent="0.25">
      <c r="B56" s="274" t="s">
        <v>400</v>
      </c>
      <c r="C56" s="265" t="s">
        <v>397</v>
      </c>
      <c r="D56" s="265" t="s">
        <v>251</v>
      </c>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row>
    <row r="57" spans="2:35" ht="15.75" thickBot="1" x14ac:dyDescent="0.3">
      <c r="B57" s="15"/>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7"/>
    </row>
    <row r="58" spans="2:35" ht="16.5" thickBot="1" x14ac:dyDescent="0.3">
      <c r="B58" s="498" t="s">
        <v>402</v>
      </c>
      <c r="C58" s="499"/>
      <c r="D58" s="499"/>
      <c r="E58" s="499"/>
      <c r="F58" s="499"/>
      <c r="G58" s="499"/>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500"/>
    </row>
    <row r="59" spans="2:35" ht="16.5" thickBot="1" x14ac:dyDescent="0.3">
      <c r="B59" s="278"/>
      <c r="C59" s="279"/>
      <c r="D59" s="280"/>
      <c r="E59" s="290">
        <v>2020</v>
      </c>
      <c r="F59" s="261">
        <v>2021</v>
      </c>
      <c r="G59" s="261">
        <v>2022</v>
      </c>
      <c r="H59" s="261">
        <v>2023</v>
      </c>
      <c r="I59" s="261">
        <v>2024</v>
      </c>
      <c r="J59" s="262">
        <v>2025</v>
      </c>
      <c r="K59" s="261">
        <v>2026</v>
      </c>
      <c r="L59" s="261">
        <v>2027</v>
      </c>
      <c r="M59" s="261">
        <v>2028</v>
      </c>
      <c r="N59" s="261">
        <v>2029</v>
      </c>
      <c r="O59" s="261">
        <v>2030</v>
      </c>
      <c r="P59" s="262">
        <v>2031</v>
      </c>
      <c r="Q59" s="261">
        <v>2032</v>
      </c>
      <c r="R59" s="261">
        <v>2033</v>
      </c>
      <c r="S59" s="261">
        <v>2034</v>
      </c>
      <c r="T59" s="261">
        <v>2035</v>
      </c>
      <c r="U59" s="261">
        <v>2036</v>
      </c>
      <c r="V59" s="262">
        <v>2037</v>
      </c>
      <c r="W59" s="261">
        <v>2038</v>
      </c>
      <c r="X59" s="261">
        <v>2039</v>
      </c>
      <c r="Y59" s="261">
        <v>2040</v>
      </c>
      <c r="Z59" s="261">
        <v>2041</v>
      </c>
      <c r="AA59" s="261">
        <v>2042</v>
      </c>
      <c r="AB59" s="262">
        <v>2043</v>
      </c>
      <c r="AC59" s="261">
        <v>2044</v>
      </c>
      <c r="AD59" s="261">
        <v>2045</v>
      </c>
      <c r="AE59" s="261">
        <v>2046</v>
      </c>
      <c r="AF59" s="261">
        <v>2047</v>
      </c>
      <c r="AG59" s="261">
        <v>2048</v>
      </c>
      <c r="AH59" s="264">
        <v>2049</v>
      </c>
      <c r="AI59" s="373">
        <v>2050</v>
      </c>
    </row>
    <row r="60" spans="2:35" x14ac:dyDescent="0.25">
      <c r="B60" s="291" t="s">
        <v>398</v>
      </c>
      <c r="C60" s="277" t="s">
        <v>175</v>
      </c>
      <c r="D60" s="259" t="s">
        <v>351</v>
      </c>
      <c r="E60" s="282">
        <f>E46*Assumptions!$E84</f>
        <v>0</v>
      </c>
      <c r="F60" s="282">
        <f>F46*Assumptions!$E84</f>
        <v>0</v>
      </c>
      <c r="G60" s="282">
        <f>G46*Assumptions!$E84</f>
        <v>0</v>
      </c>
      <c r="H60" s="282">
        <f>H46*Assumptions!$E84</f>
        <v>0</v>
      </c>
      <c r="I60" s="282">
        <f>I46*Assumptions!$E84</f>
        <v>0</v>
      </c>
      <c r="J60" s="282">
        <f>J46*Assumptions!$E84</f>
        <v>0</v>
      </c>
      <c r="K60" s="282">
        <f>K46*Assumptions!$E84</f>
        <v>0</v>
      </c>
      <c r="L60" s="282">
        <f>L46*Assumptions!$E84</f>
        <v>0</v>
      </c>
      <c r="M60" s="282">
        <f>M46*Assumptions!$E84</f>
        <v>0</v>
      </c>
      <c r="N60" s="282">
        <f>N46*Assumptions!$E84</f>
        <v>0</v>
      </c>
      <c r="O60" s="282">
        <f>O46*Assumptions!$E84</f>
        <v>0</v>
      </c>
      <c r="P60" s="282">
        <f>P46*Assumptions!$E84</f>
        <v>0</v>
      </c>
      <c r="Q60" s="282">
        <f>Q46*Assumptions!$E84</f>
        <v>0</v>
      </c>
      <c r="R60" s="282">
        <f>R46*Assumptions!$E84</f>
        <v>0</v>
      </c>
      <c r="S60" s="282">
        <f>S46*Assumptions!$E84</f>
        <v>0</v>
      </c>
      <c r="T60" s="282">
        <f>T46*Assumptions!$E84</f>
        <v>0</v>
      </c>
      <c r="U60" s="282">
        <f>U46*Assumptions!$E84</f>
        <v>0</v>
      </c>
      <c r="V60" s="282">
        <f>V46*Assumptions!$E84</f>
        <v>0</v>
      </c>
      <c r="W60" s="282">
        <f>W46*Assumptions!$E84</f>
        <v>0</v>
      </c>
      <c r="X60" s="282">
        <f>X46*Assumptions!$E84</f>
        <v>0</v>
      </c>
      <c r="Y60" s="282">
        <f>Y46*Assumptions!$E84</f>
        <v>0</v>
      </c>
      <c r="Z60" s="282">
        <f>Z46*Assumptions!$E84</f>
        <v>0</v>
      </c>
      <c r="AA60" s="282">
        <f>AA46*Assumptions!$E84</f>
        <v>0</v>
      </c>
      <c r="AB60" s="282">
        <f>AB46*Assumptions!$E84</f>
        <v>0</v>
      </c>
      <c r="AC60" s="282">
        <f>AC46*Assumptions!$E84</f>
        <v>0</v>
      </c>
      <c r="AD60" s="282">
        <f>AD46*Assumptions!$E84</f>
        <v>0</v>
      </c>
      <c r="AE60" s="282">
        <f>AE46*Assumptions!$E84</f>
        <v>0</v>
      </c>
      <c r="AF60" s="282">
        <f>AF46*Assumptions!$E84</f>
        <v>0</v>
      </c>
      <c r="AG60" s="282">
        <f>AG46*Assumptions!$E84</f>
        <v>0</v>
      </c>
      <c r="AH60" s="289">
        <f>AH46*Assumptions!$E84</f>
        <v>0</v>
      </c>
      <c r="AI60" s="365">
        <f>AI46*Assumptions!$E84</f>
        <v>0</v>
      </c>
    </row>
    <row r="61" spans="2:35" x14ac:dyDescent="0.25">
      <c r="B61" s="292" t="s">
        <v>398</v>
      </c>
      <c r="C61" s="265" t="s">
        <v>392</v>
      </c>
      <c r="D61" s="259" t="s">
        <v>351</v>
      </c>
      <c r="E61" s="282">
        <f>E47*Assumptions!$E85</f>
        <v>0</v>
      </c>
      <c r="F61" s="282">
        <f>F47*Assumptions!$E85</f>
        <v>0</v>
      </c>
      <c r="G61" s="282">
        <f>G47*Assumptions!$E85</f>
        <v>0</v>
      </c>
      <c r="H61" s="282">
        <f>H47*Assumptions!$E85</f>
        <v>0</v>
      </c>
      <c r="I61" s="282">
        <f>I47*Assumptions!$E85</f>
        <v>0</v>
      </c>
      <c r="J61" s="282">
        <f>J47*Assumptions!$E85</f>
        <v>0</v>
      </c>
      <c r="K61" s="282">
        <f>K47*Assumptions!$E85</f>
        <v>0</v>
      </c>
      <c r="L61" s="282">
        <f>L47*Assumptions!$E85</f>
        <v>0</v>
      </c>
      <c r="M61" s="282">
        <f>M47*Assumptions!$E85</f>
        <v>0</v>
      </c>
      <c r="N61" s="282">
        <f>N47*Assumptions!$E85</f>
        <v>0</v>
      </c>
      <c r="O61" s="282">
        <f>O47*Assumptions!$E85</f>
        <v>0</v>
      </c>
      <c r="P61" s="282">
        <f>P47*Assumptions!$E85</f>
        <v>0</v>
      </c>
      <c r="Q61" s="282">
        <f>Q47*Assumptions!$E85</f>
        <v>0</v>
      </c>
      <c r="R61" s="282">
        <f>R47*Assumptions!$E85</f>
        <v>0</v>
      </c>
      <c r="S61" s="282">
        <f>S47*Assumptions!$E85</f>
        <v>0</v>
      </c>
      <c r="T61" s="282">
        <f>T47*Assumptions!$E85</f>
        <v>0</v>
      </c>
      <c r="U61" s="282">
        <f>U47*Assumptions!$E85</f>
        <v>0</v>
      </c>
      <c r="V61" s="282">
        <f>V47*Assumptions!$E85</f>
        <v>0</v>
      </c>
      <c r="W61" s="282">
        <f>W47*Assumptions!$E85</f>
        <v>0</v>
      </c>
      <c r="X61" s="282">
        <f>X47*Assumptions!$E85</f>
        <v>0</v>
      </c>
      <c r="Y61" s="282">
        <f>Y47*Assumptions!$E85</f>
        <v>0</v>
      </c>
      <c r="Z61" s="282">
        <f>Z47*Assumptions!$E85</f>
        <v>0</v>
      </c>
      <c r="AA61" s="282">
        <f>AA47*Assumptions!$E85</f>
        <v>0</v>
      </c>
      <c r="AB61" s="282">
        <f>AB47*Assumptions!$E85</f>
        <v>0</v>
      </c>
      <c r="AC61" s="282">
        <f>AC47*Assumptions!$E85</f>
        <v>0</v>
      </c>
      <c r="AD61" s="282">
        <f>AD47*Assumptions!$E85</f>
        <v>0</v>
      </c>
      <c r="AE61" s="282">
        <f>AE47*Assumptions!$E85</f>
        <v>0</v>
      </c>
      <c r="AF61" s="282">
        <f>AF47*Assumptions!$E85</f>
        <v>0</v>
      </c>
      <c r="AG61" s="282">
        <f>AG47*Assumptions!$E85</f>
        <v>0</v>
      </c>
      <c r="AH61" s="289">
        <f>AH47*Assumptions!$E85</f>
        <v>0</v>
      </c>
      <c r="AI61" s="365">
        <f>AI47*Assumptions!$E85</f>
        <v>0</v>
      </c>
    </row>
    <row r="62" spans="2:35" x14ac:dyDescent="0.25">
      <c r="B62" s="292" t="s">
        <v>398</v>
      </c>
      <c r="C62" s="265" t="s">
        <v>393</v>
      </c>
      <c r="D62" s="259" t="s">
        <v>351</v>
      </c>
      <c r="E62" s="282">
        <f>E48*Assumptions!$E86</f>
        <v>0</v>
      </c>
      <c r="F62" s="282">
        <f>F48*Assumptions!$E86</f>
        <v>0</v>
      </c>
      <c r="G62" s="282">
        <f>G48*Assumptions!$E86</f>
        <v>0</v>
      </c>
      <c r="H62" s="282">
        <f>H48*Assumptions!$E86</f>
        <v>0</v>
      </c>
      <c r="I62" s="282">
        <f>I48*Assumptions!$E86</f>
        <v>0</v>
      </c>
      <c r="J62" s="282">
        <f>J48*Assumptions!$E86</f>
        <v>0</v>
      </c>
      <c r="K62" s="282">
        <f>K48*Assumptions!$E86</f>
        <v>0</v>
      </c>
      <c r="L62" s="282">
        <f>L48*Assumptions!$E86</f>
        <v>0</v>
      </c>
      <c r="M62" s="282">
        <f>M48*Assumptions!$E86</f>
        <v>0</v>
      </c>
      <c r="N62" s="282">
        <f>N48*Assumptions!$E86</f>
        <v>0</v>
      </c>
      <c r="O62" s="282">
        <f>O48*Assumptions!$E86</f>
        <v>0</v>
      </c>
      <c r="P62" s="282">
        <f>P48*Assumptions!$E86</f>
        <v>0</v>
      </c>
      <c r="Q62" s="282">
        <f>Q48*Assumptions!$E86</f>
        <v>0</v>
      </c>
      <c r="R62" s="282">
        <f>R48*Assumptions!$E86</f>
        <v>0</v>
      </c>
      <c r="S62" s="282">
        <f>S48*Assumptions!$E86</f>
        <v>0</v>
      </c>
      <c r="T62" s="282">
        <f>T48*Assumptions!$E86</f>
        <v>0</v>
      </c>
      <c r="U62" s="282">
        <f>U48*Assumptions!$E86</f>
        <v>0</v>
      </c>
      <c r="V62" s="282">
        <f>V48*Assumptions!$E86</f>
        <v>0</v>
      </c>
      <c r="W62" s="282">
        <f>W48*Assumptions!$E86</f>
        <v>0</v>
      </c>
      <c r="X62" s="282">
        <f>X48*Assumptions!$E86</f>
        <v>0</v>
      </c>
      <c r="Y62" s="282">
        <f>Y48*Assumptions!$E86</f>
        <v>0</v>
      </c>
      <c r="Z62" s="282">
        <f>Z48*Assumptions!$E86</f>
        <v>0</v>
      </c>
      <c r="AA62" s="282">
        <f>AA48*Assumptions!$E86</f>
        <v>0</v>
      </c>
      <c r="AB62" s="282">
        <f>AB48*Assumptions!$E86</f>
        <v>0</v>
      </c>
      <c r="AC62" s="282">
        <f>AC48*Assumptions!$E86</f>
        <v>0</v>
      </c>
      <c r="AD62" s="282">
        <f>AD48*Assumptions!$E86</f>
        <v>0</v>
      </c>
      <c r="AE62" s="282">
        <f>AE48*Assumptions!$E86</f>
        <v>0</v>
      </c>
      <c r="AF62" s="282">
        <f>AF48*Assumptions!$E86</f>
        <v>0</v>
      </c>
      <c r="AG62" s="282">
        <f>AG48*Assumptions!$E86</f>
        <v>0</v>
      </c>
      <c r="AH62" s="289">
        <f>AH48*Assumptions!$E86</f>
        <v>0</v>
      </c>
      <c r="AI62" s="365">
        <f>AI48*Assumptions!$E86</f>
        <v>0</v>
      </c>
    </row>
    <row r="63" spans="2:35" x14ac:dyDescent="0.25">
      <c r="B63" s="292" t="s">
        <v>398</v>
      </c>
      <c r="C63" s="265" t="s">
        <v>394</v>
      </c>
      <c r="D63" s="259" t="s">
        <v>351</v>
      </c>
      <c r="E63" s="282">
        <f>E49*Assumptions!$E87</f>
        <v>0</v>
      </c>
      <c r="F63" s="282">
        <f>F49*Assumptions!$E87</f>
        <v>0</v>
      </c>
      <c r="G63" s="282">
        <f>G49*Assumptions!$E87</f>
        <v>0</v>
      </c>
      <c r="H63" s="282">
        <f>H49*Assumptions!$E87</f>
        <v>0</v>
      </c>
      <c r="I63" s="282">
        <f>I49*Assumptions!$E87</f>
        <v>0</v>
      </c>
      <c r="J63" s="282">
        <f>J49*Assumptions!$E87</f>
        <v>0</v>
      </c>
      <c r="K63" s="282">
        <f>K49*Assumptions!$E87</f>
        <v>0</v>
      </c>
      <c r="L63" s="282">
        <f>L49*Assumptions!$E87</f>
        <v>0</v>
      </c>
      <c r="M63" s="282">
        <f>M49*Assumptions!$E87</f>
        <v>0</v>
      </c>
      <c r="N63" s="282">
        <f>N49*Assumptions!$E87</f>
        <v>0</v>
      </c>
      <c r="O63" s="282">
        <f>O49*Assumptions!$E87</f>
        <v>0</v>
      </c>
      <c r="P63" s="282">
        <f>P49*Assumptions!$E87</f>
        <v>0</v>
      </c>
      <c r="Q63" s="282">
        <f>Q49*Assumptions!$E87</f>
        <v>0</v>
      </c>
      <c r="R63" s="282">
        <f>R49*Assumptions!$E87</f>
        <v>0</v>
      </c>
      <c r="S63" s="282">
        <f>S49*Assumptions!$E87</f>
        <v>0</v>
      </c>
      <c r="T63" s="282">
        <f>T49*Assumptions!$E87</f>
        <v>0</v>
      </c>
      <c r="U63" s="282">
        <f>U49*Assumptions!$E87</f>
        <v>0</v>
      </c>
      <c r="V63" s="282">
        <f>V49*Assumptions!$E87</f>
        <v>0</v>
      </c>
      <c r="W63" s="282">
        <f>W49*Assumptions!$E87</f>
        <v>0</v>
      </c>
      <c r="X63" s="282">
        <f>X49*Assumptions!$E87</f>
        <v>0</v>
      </c>
      <c r="Y63" s="282">
        <f>Y49*Assumptions!$E87</f>
        <v>0</v>
      </c>
      <c r="Z63" s="282">
        <f>Z49*Assumptions!$E87</f>
        <v>0</v>
      </c>
      <c r="AA63" s="282">
        <f>AA49*Assumptions!$E87</f>
        <v>0</v>
      </c>
      <c r="AB63" s="282">
        <f>AB49*Assumptions!$E87</f>
        <v>0</v>
      </c>
      <c r="AC63" s="282">
        <f>AC49*Assumptions!$E87</f>
        <v>0</v>
      </c>
      <c r="AD63" s="282">
        <f>AD49*Assumptions!$E87</f>
        <v>0</v>
      </c>
      <c r="AE63" s="282">
        <f>AE49*Assumptions!$E87</f>
        <v>0</v>
      </c>
      <c r="AF63" s="282">
        <f>AF49*Assumptions!$E87</f>
        <v>0</v>
      </c>
      <c r="AG63" s="282">
        <f>AG49*Assumptions!$E87</f>
        <v>0</v>
      </c>
      <c r="AH63" s="282">
        <f>AH49*Assumptions!$E87</f>
        <v>0</v>
      </c>
      <c r="AI63" s="365">
        <f>AI49*Assumptions!$E87</f>
        <v>0</v>
      </c>
    </row>
    <row r="64" spans="2:35" x14ac:dyDescent="0.25">
      <c r="B64" s="292" t="s">
        <v>129</v>
      </c>
      <c r="C64" s="265" t="s">
        <v>129</v>
      </c>
      <c r="D64" s="259" t="s">
        <v>351</v>
      </c>
      <c r="E64" s="282">
        <f>E50*Assumptions!$E88</f>
        <v>0</v>
      </c>
      <c r="F64" s="282">
        <f>F50*Assumptions!$E88</f>
        <v>0</v>
      </c>
      <c r="G64" s="282">
        <f>G50*Assumptions!$E88</f>
        <v>0</v>
      </c>
      <c r="H64" s="282">
        <f>H50*Assumptions!$E88</f>
        <v>0</v>
      </c>
      <c r="I64" s="282">
        <f>I50*Assumptions!$E88</f>
        <v>0</v>
      </c>
      <c r="J64" s="282">
        <f>J50*Assumptions!$E88</f>
        <v>0</v>
      </c>
      <c r="K64" s="282">
        <f>K50*Assumptions!$E88</f>
        <v>0</v>
      </c>
      <c r="L64" s="282">
        <f>L50*Assumptions!$E88</f>
        <v>0</v>
      </c>
      <c r="M64" s="282">
        <f>M50*Assumptions!$E88</f>
        <v>0</v>
      </c>
      <c r="N64" s="282">
        <f>N50*Assumptions!$E88</f>
        <v>0</v>
      </c>
      <c r="O64" s="282">
        <f>O50*Assumptions!$E88</f>
        <v>0</v>
      </c>
      <c r="P64" s="282">
        <f>P50*Assumptions!$E88</f>
        <v>0</v>
      </c>
      <c r="Q64" s="282">
        <f>Q50*Assumptions!$E88</f>
        <v>0</v>
      </c>
      <c r="R64" s="282">
        <f>R50*Assumptions!$E88</f>
        <v>0</v>
      </c>
      <c r="S64" s="282">
        <f>S50*Assumptions!$E88</f>
        <v>0</v>
      </c>
      <c r="T64" s="282">
        <f>T50*Assumptions!$E88</f>
        <v>0</v>
      </c>
      <c r="U64" s="282">
        <f>U50*Assumptions!$E88</f>
        <v>0</v>
      </c>
      <c r="V64" s="282">
        <f>V50*Assumptions!$E88</f>
        <v>0</v>
      </c>
      <c r="W64" s="282">
        <f>W50*Assumptions!$E88</f>
        <v>0</v>
      </c>
      <c r="X64" s="282">
        <f>X50*Assumptions!$E88</f>
        <v>0</v>
      </c>
      <c r="Y64" s="282">
        <f>Y50*Assumptions!$E88</f>
        <v>0</v>
      </c>
      <c r="Z64" s="282">
        <f>Z50*Assumptions!$E88</f>
        <v>0</v>
      </c>
      <c r="AA64" s="282">
        <f>AA50*Assumptions!$E88</f>
        <v>0</v>
      </c>
      <c r="AB64" s="282">
        <f>AB50*Assumptions!$E88</f>
        <v>0</v>
      </c>
      <c r="AC64" s="282">
        <f>AC50*Assumptions!$E88</f>
        <v>0</v>
      </c>
      <c r="AD64" s="282">
        <f>AD50*Assumptions!$E88</f>
        <v>0</v>
      </c>
      <c r="AE64" s="282">
        <f>AE50*Assumptions!$E88</f>
        <v>0</v>
      </c>
      <c r="AF64" s="282">
        <f>AF50*Assumptions!$E88</f>
        <v>0</v>
      </c>
      <c r="AG64" s="282">
        <f>AG50*Assumptions!$E88</f>
        <v>0</v>
      </c>
      <c r="AH64" s="282">
        <f>AH50*Assumptions!$E88</f>
        <v>0</v>
      </c>
      <c r="AI64" s="365">
        <f>AI50*Assumptions!$E88</f>
        <v>0</v>
      </c>
    </row>
    <row r="65" spans="2:35" x14ac:dyDescent="0.25">
      <c r="B65" s="292" t="s">
        <v>307</v>
      </c>
      <c r="C65" s="265" t="s">
        <v>307</v>
      </c>
      <c r="D65" s="259" t="s">
        <v>351</v>
      </c>
      <c r="E65" s="282">
        <f>E51*Assumptions!$E89</f>
        <v>0</v>
      </c>
      <c r="F65" s="282">
        <f>F51*Assumptions!$E89</f>
        <v>0</v>
      </c>
      <c r="G65" s="282">
        <f>G51*Assumptions!$E89</f>
        <v>0</v>
      </c>
      <c r="H65" s="282">
        <f>H51*Assumptions!$E89</f>
        <v>0</v>
      </c>
      <c r="I65" s="282">
        <f>I51*Assumptions!$E89</f>
        <v>0</v>
      </c>
      <c r="J65" s="282">
        <f>J51*Assumptions!$E89</f>
        <v>0</v>
      </c>
      <c r="K65" s="282">
        <f>K51*Assumptions!$E89</f>
        <v>0</v>
      </c>
      <c r="L65" s="282">
        <f>L51*Assumptions!$E89</f>
        <v>0</v>
      </c>
      <c r="M65" s="282">
        <f>M51*Assumptions!$E89</f>
        <v>0</v>
      </c>
      <c r="N65" s="282">
        <f>N51*Assumptions!$E89</f>
        <v>0</v>
      </c>
      <c r="O65" s="282">
        <f>O51*Assumptions!$E89</f>
        <v>0</v>
      </c>
      <c r="P65" s="282">
        <f>P51*Assumptions!$E89</f>
        <v>0</v>
      </c>
      <c r="Q65" s="282">
        <f>Q51*Assumptions!$E89</f>
        <v>0</v>
      </c>
      <c r="R65" s="282">
        <f>R51*Assumptions!$E89</f>
        <v>0</v>
      </c>
      <c r="S65" s="282">
        <f>S51*Assumptions!$E89</f>
        <v>0</v>
      </c>
      <c r="T65" s="282">
        <f>T51*Assumptions!$E89</f>
        <v>0</v>
      </c>
      <c r="U65" s="282">
        <f>U51*Assumptions!$E89</f>
        <v>0</v>
      </c>
      <c r="V65" s="282">
        <f>V51*Assumptions!$E89</f>
        <v>0</v>
      </c>
      <c r="W65" s="282">
        <f>W51*Assumptions!$E89</f>
        <v>0</v>
      </c>
      <c r="X65" s="282">
        <f>X51*Assumptions!$E89</f>
        <v>0</v>
      </c>
      <c r="Y65" s="282">
        <f>Y51*Assumptions!$E89</f>
        <v>0</v>
      </c>
      <c r="Z65" s="282">
        <f>Z51*Assumptions!$E89</f>
        <v>0</v>
      </c>
      <c r="AA65" s="282">
        <f>AA51*Assumptions!$E89</f>
        <v>0</v>
      </c>
      <c r="AB65" s="282">
        <f>AB51*Assumptions!$E89</f>
        <v>0</v>
      </c>
      <c r="AC65" s="282">
        <f>AC51*Assumptions!$E89</f>
        <v>0</v>
      </c>
      <c r="AD65" s="282">
        <f>AD51*Assumptions!$E89</f>
        <v>0</v>
      </c>
      <c r="AE65" s="282">
        <f>AE51*Assumptions!$E89</f>
        <v>0</v>
      </c>
      <c r="AF65" s="282">
        <f>AF51*Assumptions!$E89</f>
        <v>0</v>
      </c>
      <c r="AG65" s="282">
        <f>AG51*Assumptions!$E89</f>
        <v>0</v>
      </c>
      <c r="AH65" s="282">
        <f>AH51*Assumptions!$E89</f>
        <v>0</v>
      </c>
      <c r="AI65" s="365">
        <f>AI51*Assumptions!$E89</f>
        <v>0</v>
      </c>
    </row>
    <row r="66" spans="2:35" x14ac:dyDescent="0.25">
      <c r="B66" s="292" t="s">
        <v>308</v>
      </c>
      <c r="C66" s="265" t="s">
        <v>395</v>
      </c>
      <c r="D66" s="259" t="s">
        <v>351</v>
      </c>
      <c r="E66" s="282">
        <f>E52*Assumptions!$E90</f>
        <v>0</v>
      </c>
      <c r="F66" s="282">
        <f>F52*Assumptions!$E90</f>
        <v>0</v>
      </c>
      <c r="G66" s="282">
        <f>G52*Assumptions!$E90</f>
        <v>0</v>
      </c>
      <c r="H66" s="282">
        <f>H52*Assumptions!$E90</f>
        <v>0</v>
      </c>
      <c r="I66" s="282">
        <f>I52*Assumptions!$E90</f>
        <v>0</v>
      </c>
      <c r="J66" s="282">
        <f>J52*Assumptions!$E90</f>
        <v>0</v>
      </c>
      <c r="K66" s="282">
        <f>K52*Assumptions!$E90</f>
        <v>0</v>
      </c>
      <c r="L66" s="282">
        <f>L52*Assumptions!$E90</f>
        <v>0</v>
      </c>
      <c r="M66" s="282">
        <f>M52*Assumptions!$E90</f>
        <v>0</v>
      </c>
      <c r="N66" s="282">
        <f>N52*Assumptions!$E90</f>
        <v>0</v>
      </c>
      <c r="O66" s="282">
        <f>O52*Assumptions!$E90</f>
        <v>0</v>
      </c>
      <c r="P66" s="282">
        <f>P52*Assumptions!$E90</f>
        <v>0</v>
      </c>
      <c r="Q66" s="282">
        <f>Q52*Assumptions!$E90</f>
        <v>0</v>
      </c>
      <c r="R66" s="282">
        <f>R52*Assumptions!$E90</f>
        <v>0</v>
      </c>
      <c r="S66" s="282">
        <f>S52*Assumptions!$E90</f>
        <v>0</v>
      </c>
      <c r="T66" s="282">
        <f>T52*Assumptions!$E90</f>
        <v>0</v>
      </c>
      <c r="U66" s="282">
        <f>U52*Assumptions!$E90</f>
        <v>0</v>
      </c>
      <c r="V66" s="282">
        <f>V52*Assumptions!$E90</f>
        <v>0</v>
      </c>
      <c r="W66" s="282">
        <f>W52*Assumptions!$E90</f>
        <v>0</v>
      </c>
      <c r="X66" s="282">
        <f>X52*Assumptions!$E90</f>
        <v>0</v>
      </c>
      <c r="Y66" s="282">
        <f>Y52*Assumptions!$E90</f>
        <v>0</v>
      </c>
      <c r="Z66" s="282">
        <f>Z52*Assumptions!$E90</f>
        <v>0</v>
      </c>
      <c r="AA66" s="282">
        <f>AA52*Assumptions!$E90</f>
        <v>0</v>
      </c>
      <c r="AB66" s="282">
        <f>AB52*Assumptions!$E90</f>
        <v>0</v>
      </c>
      <c r="AC66" s="282">
        <f>AC52*Assumptions!$E90</f>
        <v>0</v>
      </c>
      <c r="AD66" s="282">
        <f>AD52*Assumptions!$E90</f>
        <v>0</v>
      </c>
      <c r="AE66" s="282">
        <f>AE52*Assumptions!$E90</f>
        <v>0</v>
      </c>
      <c r="AF66" s="282">
        <f>AF52*Assumptions!$E90</f>
        <v>0</v>
      </c>
      <c r="AG66" s="282">
        <f>AG52*Assumptions!$E90</f>
        <v>0</v>
      </c>
      <c r="AH66" s="282">
        <f>AH52*Assumptions!$E90</f>
        <v>0</v>
      </c>
      <c r="AI66" s="365">
        <f>AI52*Assumptions!$E90</f>
        <v>0</v>
      </c>
    </row>
    <row r="67" spans="2:35" x14ac:dyDescent="0.25">
      <c r="B67" s="292" t="s">
        <v>309</v>
      </c>
      <c r="C67" s="265" t="s">
        <v>395</v>
      </c>
      <c r="D67" s="259" t="s">
        <v>351</v>
      </c>
      <c r="E67" s="282">
        <f>E53*Assumptions!$E91</f>
        <v>0</v>
      </c>
      <c r="F67" s="282">
        <f>F53*Assumptions!$E91</f>
        <v>0</v>
      </c>
      <c r="G67" s="282">
        <f>G53*Assumptions!$E91</f>
        <v>0</v>
      </c>
      <c r="H67" s="282">
        <f>H53*Assumptions!$E91</f>
        <v>0</v>
      </c>
      <c r="I67" s="282">
        <f>I53*Assumptions!$E91</f>
        <v>0</v>
      </c>
      <c r="J67" s="282">
        <f>J53*Assumptions!$E91</f>
        <v>0</v>
      </c>
      <c r="K67" s="282">
        <f>K53*Assumptions!$E91</f>
        <v>0</v>
      </c>
      <c r="L67" s="282">
        <f>L53*Assumptions!$E91</f>
        <v>0</v>
      </c>
      <c r="M67" s="282">
        <f>M53*Assumptions!$E91</f>
        <v>0</v>
      </c>
      <c r="N67" s="282">
        <f>N53*Assumptions!$E91</f>
        <v>0</v>
      </c>
      <c r="O67" s="282">
        <f>O53*Assumptions!$E91</f>
        <v>0</v>
      </c>
      <c r="P67" s="282">
        <f>P53*Assumptions!$E91</f>
        <v>0</v>
      </c>
      <c r="Q67" s="282">
        <f>Q53*Assumptions!$E91</f>
        <v>0</v>
      </c>
      <c r="R67" s="282">
        <f>R53*Assumptions!$E91</f>
        <v>0</v>
      </c>
      <c r="S67" s="282">
        <f>S53*Assumptions!$E91</f>
        <v>0</v>
      </c>
      <c r="T67" s="282">
        <f>T53*Assumptions!$E91</f>
        <v>0</v>
      </c>
      <c r="U67" s="282">
        <f>U53*Assumptions!$E91</f>
        <v>0</v>
      </c>
      <c r="V67" s="282">
        <f>V53*Assumptions!$E91</f>
        <v>0</v>
      </c>
      <c r="W67" s="282">
        <f>W53*Assumptions!$E91</f>
        <v>0</v>
      </c>
      <c r="X67" s="282">
        <f>X53*Assumptions!$E91</f>
        <v>0</v>
      </c>
      <c r="Y67" s="282">
        <f>Y53*Assumptions!$E91</f>
        <v>0</v>
      </c>
      <c r="Z67" s="282">
        <f>Z53*Assumptions!$E91</f>
        <v>0</v>
      </c>
      <c r="AA67" s="282">
        <f>AA53*Assumptions!$E91</f>
        <v>0</v>
      </c>
      <c r="AB67" s="282">
        <f>AB53*Assumptions!$E91</f>
        <v>0</v>
      </c>
      <c r="AC67" s="282">
        <f>AC53*Assumptions!$E91</f>
        <v>0</v>
      </c>
      <c r="AD67" s="282">
        <f>AD53*Assumptions!$E91</f>
        <v>0</v>
      </c>
      <c r="AE67" s="282">
        <f>AE53*Assumptions!$E91</f>
        <v>0</v>
      </c>
      <c r="AF67" s="282">
        <f>AF53*Assumptions!$E91</f>
        <v>0</v>
      </c>
      <c r="AG67" s="282">
        <f>AG53*Assumptions!$E91</f>
        <v>0</v>
      </c>
      <c r="AH67" s="282">
        <f>AH53*Assumptions!$E91</f>
        <v>0</v>
      </c>
      <c r="AI67" s="365">
        <f>AI53*Assumptions!$E91</f>
        <v>0</v>
      </c>
    </row>
    <row r="68" spans="2:35" x14ac:dyDescent="0.25">
      <c r="B68" s="293" t="s">
        <v>310</v>
      </c>
      <c r="C68" s="265" t="s">
        <v>396</v>
      </c>
      <c r="D68" s="259" t="s">
        <v>351</v>
      </c>
      <c r="E68" s="282">
        <f>E54*Assumptions!$E92</f>
        <v>0</v>
      </c>
      <c r="F68" s="282">
        <f>F54*Assumptions!$E92</f>
        <v>0</v>
      </c>
      <c r="G68" s="282">
        <f>G54*Assumptions!$E92</f>
        <v>0</v>
      </c>
      <c r="H68" s="282">
        <f>H54*Assumptions!$E92</f>
        <v>0</v>
      </c>
      <c r="I68" s="282">
        <f>I54*Assumptions!$E92</f>
        <v>0</v>
      </c>
      <c r="J68" s="282">
        <f>J54*Assumptions!$E92</f>
        <v>0</v>
      </c>
      <c r="K68" s="282">
        <f>K54*Assumptions!$E92</f>
        <v>0</v>
      </c>
      <c r="L68" s="282">
        <f>L54*Assumptions!$E92</f>
        <v>0</v>
      </c>
      <c r="M68" s="282">
        <f>M54*Assumptions!$E92</f>
        <v>0</v>
      </c>
      <c r="N68" s="282">
        <f>N54*Assumptions!$E92</f>
        <v>0</v>
      </c>
      <c r="O68" s="282">
        <f>O54*Assumptions!$E92</f>
        <v>0</v>
      </c>
      <c r="P68" s="282">
        <f>P54*Assumptions!$E92</f>
        <v>0</v>
      </c>
      <c r="Q68" s="282">
        <f>Q54*Assumptions!$E92</f>
        <v>0</v>
      </c>
      <c r="R68" s="282">
        <f>R54*Assumptions!$E92</f>
        <v>0</v>
      </c>
      <c r="S68" s="282">
        <f>S54*Assumptions!$E92</f>
        <v>0</v>
      </c>
      <c r="T68" s="282">
        <f>T54*Assumptions!$E92</f>
        <v>0</v>
      </c>
      <c r="U68" s="282">
        <f>U54*Assumptions!$E92</f>
        <v>0</v>
      </c>
      <c r="V68" s="282">
        <f>V54*Assumptions!$E92</f>
        <v>0</v>
      </c>
      <c r="W68" s="282">
        <f>W54*Assumptions!$E92</f>
        <v>0</v>
      </c>
      <c r="X68" s="282">
        <f>X54*Assumptions!$E92</f>
        <v>0</v>
      </c>
      <c r="Y68" s="282">
        <f>Y54*Assumptions!$E92</f>
        <v>0</v>
      </c>
      <c r="Z68" s="282">
        <f>Z54*Assumptions!$E92</f>
        <v>0</v>
      </c>
      <c r="AA68" s="282">
        <f>AA54*Assumptions!$E92</f>
        <v>0</v>
      </c>
      <c r="AB68" s="282">
        <f>AB54*Assumptions!$E92</f>
        <v>0</v>
      </c>
      <c r="AC68" s="282">
        <f>AC54*Assumptions!$E92</f>
        <v>0</v>
      </c>
      <c r="AD68" s="282">
        <f>AD54*Assumptions!$E92</f>
        <v>0</v>
      </c>
      <c r="AE68" s="282">
        <f>AE54*Assumptions!$E92</f>
        <v>0</v>
      </c>
      <c r="AF68" s="282">
        <f>AF54*Assumptions!$E92</f>
        <v>0</v>
      </c>
      <c r="AG68" s="282">
        <f>AG54*Assumptions!$E92</f>
        <v>0</v>
      </c>
      <c r="AH68" s="282">
        <f>AH54*Assumptions!$E92</f>
        <v>0</v>
      </c>
      <c r="AI68" s="365">
        <f>AI54*Assumptions!$E92</f>
        <v>0</v>
      </c>
    </row>
    <row r="69" spans="2:35" x14ac:dyDescent="0.25">
      <c r="B69" s="293" t="s">
        <v>310</v>
      </c>
      <c r="C69" s="265" t="s">
        <v>396</v>
      </c>
      <c r="D69" s="259" t="s">
        <v>351</v>
      </c>
      <c r="E69" s="282">
        <f>E55*Assumptions!$E93</f>
        <v>0</v>
      </c>
      <c r="F69" s="282">
        <f>F55*Assumptions!$E93</f>
        <v>0</v>
      </c>
      <c r="G69" s="282">
        <f>G55*Assumptions!$E93</f>
        <v>0</v>
      </c>
      <c r="H69" s="282">
        <f>H55*Assumptions!$E93</f>
        <v>0</v>
      </c>
      <c r="I69" s="282">
        <f>I55*Assumptions!$E93</f>
        <v>0</v>
      </c>
      <c r="J69" s="282">
        <f>J55*Assumptions!$E93</f>
        <v>0</v>
      </c>
      <c r="K69" s="282">
        <f>K55*Assumptions!$E93</f>
        <v>0</v>
      </c>
      <c r="L69" s="282">
        <f>L55*Assumptions!$E93</f>
        <v>0</v>
      </c>
      <c r="M69" s="282">
        <f>M55*Assumptions!$E93</f>
        <v>0</v>
      </c>
      <c r="N69" s="282">
        <f>N55*Assumptions!$E93</f>
        <v>0</v>
      </c>
      <c r="O69" s="282">
        <f>O55*Assumptions!$E93</f>
        <v>0</v>
      </c>
      <c r="P69" s="282">
        <f>P55*Assumptions!$E93</f>
        <v>0</v>
      </c>
      <c r="Q69" s="282">
        <f>Q55*Assumptions!$E93</f>
        <v>0</v>
      </c>
      <c r="R69" s="282">
        <f>R55*Assumptions!$E93</f>
        <v>0</v>
      </c>
      <c r="S69" s="282">
        <f>S55*Assumptions!$E93</f>
        <v>0</v>
      </c>
      <c r="T69" s="282">
        <f>T55*Assumptions!$E93</f>
        <v>0</v>
      </c>
      <c r="U69" s="282">
        <f>U55*Assumptions!$E93</f>
        <v>0</v>
      </c>
      <c r="V69" s="282">
        <f>V55*Assumptions!$E93</f>
        <v>0</v>
      </c>
      <c r="W69" s="282">
        <f>W55*Assumptions!$E93</f>
        <v>0</v>
      </c>
      <c r="X69" s="282">
        <f>X55*Assumptions!$E93</f>
        <v>0</v>
      </c>
      <c r="Y69" s="282">
        <f>Y55*Assumptions!$E93</f>
        <v>0</v>
      </c>
      <c r="Z69" s="282">
        <f>Z55*Assumptions!$E93</f>
        <v>0</v>
      </c>
      <c r="AA69" s="282">
        <f>AA55*Assumptions!$E93</f>
        <v>0</v>
      </c>
      <c r="AB69" s="282">
        <f>AB55*Assumptions!$E93</f>
        <v>0</v>
      </c>
      <c r="AC69" s="282">
        <f>AC55*Assumptions!$E93</f>
        <v>0</v>
      </c>
      <c r="AD69" s="282">
        <f>AD55*Assumptions!$E93</f>
        <v>0</v>
      </c>
      <c r="AE69" s="282">
        <f>AE55*Assumptions!$E93</f>
        <v>0</v>
      </c>
      <c r="AF69" s="282">
        <f>AF55*Assumptions!$E93</f>
        <v>0</v>
      </c>
      <c r="AG69" s="282">
        <f>AG55*Assumptions!$E93</f>
        <v>0</v>
      </c>
      <c r="AH69" s="282">
        <f>AH55*Assumptions!$E93</f>
        <v>0</v>
      </c>
      <c r="AI69" s="365">
        <f>AI55*Assumptions!$E93</f>
        <v>0</v>
      </c>
    </row>
    <row r="70" spans="2:35" x14ac:dyDescent="0.25">
      <c r="B70" s="293" t="s">
        <v>400</v>
      </c>
      <c r="C70" s="265" t="s">
        <v>397</v>
      </c>
      <c r="D70" s="259" t="s">
        <v>351</v>
      </c>
      <c r="E70" s="282">
        <f>E56*Assumptions!$E100</f>
        <v>0</v>
      </c>
      <c r="F70" s="282">
        <f>F56*Assumptions!$E100</f>
        <v>0</v>
      </c>
      <c r="G70" s="282">
        <f>G56*Assumptions!$E100</f>
        <v>0</v>
      </c>
      <c r="H70" s="282">
        <f>H56*Assumptions!$E100</f>
        <v>0</v>
      </c>
      <c r="I70" s="282">
        <f>I56*Assumptions!$E100</f>
        <v>0</v>
      </c>
      <c r="J70" s="282">
        <f>J56*Assumptions!$E100</f>
        <v>0</v>
      </c>
      <c r="K70" s="282">
        <f>K56*Assumptions!$E100</f>
        <v>0</v>
      </c>
      <c r="L70" s="282">
        <f>L56*Assumptions!$E100</f>
        <v>0</v>
      </c>
      <c r="M70" s="282">
        <f>M56*Assumptions!$E100</f>
        <v>0</v>
      </c>
      <c r="N70" s="282">
        <f>N56*Assumptions!$E100</f>
        <v>0</v>
      </c>
      <c r="O70" s="282">
        <f>O56*Assumptions!$E100</f>
        <v>0</v>
      </c>
      <c r="P70" s="282">
        <f>P56*Assumptions!$E100</f>
        <v>0</v>
      </c>
      <c r="Q70" s="282">
        <f>Q56*Assumptions!$E100</f>
        <v>0</v>
      </c>
      <c r="R70" s="282">
        <f>R56*Assumptions!$E100</f>
        <v>0</v>
      </c>
      <c r="S70" s="282">
        <f>S56*Assumptions!$E100</f>
        <v>0</v>
      </c>
      <c r="T70" s="282">
        <f>T56*Assumptions!$E100</f>
        <v>0</v>
      </c>
      <c r="U70" s="282">
        <f>U56*Assumptions!$E100</f>
        <v>0</v>
      </c>
      <c r="V70" s="282">
        <f>V56*Assumptions!$E100</f>
        <v>0</v>
      </c>
      <c r="W70" s="282">
        <f>W56*Assumptions!$E100</f>
        <v>0</v>
      </c>
      <c r="X70" s="282">
        <f>X56*Assumptions!$E100</f>
        <v>0</v>
      </c>
      <c r="Y70" s="282">
        <f>Y56*Assumptions!$E100</f>
        <v>0</v>
      </c>
      <c r="Z70" s="282">
        <f>Z56*Assumptions!$E100</f>
        <v>0</v>
      </c>
      <c r="AA70" s="282">
        <f>AA56*Assumptions!$E100</f>
        <v>0</v>
      </c>
      <c r="AB70" s="282">
        <f>AB56*Assumptions!$E100</f>
        <v>0</v>
      </c>
      <c r="AC70" s="282">
        <f>AC56*Assumptions!$E100</f>
        <v>0</v>
      </c>
      <c r="AD70" s="282">
        <f>AD56*Assumptions!$E100</f>
        <v>0</v>
      </c>
      <c r="AE70" s="282">
        <f>AE56*Assumptions!$E100</f>
        <v>0</v>
      </c>
      <c r="AF70" s="282">
        <f>AF56*Assumptions!$E100</f>
        <v>0</v>
      </c>
      <c r="AG70" s="282">
        <f>AG56*Assumptions!$E100</f>
        <v>0</v>
      </c>
      <c r="AH70" s="282">
        <f>AH56*Assumptions!$E100</f>
        <v>0</v>
      </c>
      <c r="AI70" s="365">
        <f>AI56*Assumptions!$E100</f>
        <v>0</v>
      </c>
    </row>
    <row r="71" spans="2:35" x14ac:dyDescent="0.25">
      <c r="B71" s="293" t="s">
        <v>380</v>
      </c>
      <c r="C71" s="265"/>
      <c r="D71" s="259" t="s">
        <v>351</v>
      </c>
      <c r="E71" s="282">
        <f>SUM(E60:E70)</f>
        <v>0</v>
      </c>
      <c r="F71" s="282">
        <f t="shared" ref="F71:AI71" si="0">SUM(F60:F70)</f>
        <v>0</v>
      </c>
      <c r="G71" s="282">
        <f t="shared" si="0"/>
        <v>0</v>
      </c>
      <c r="H71" s="282">
        <f t="shared" si="0"/>
        <v>0</v>
      </c>
      <c r="I71" s="282">
        <f t="shared" si="0"/>
        <v>0</v>
      </c>
      <c r="J71" s="282">
        <f t="shared" si="0"/>
        <v>0</v>
      </c>
      <c r="K71" s="282">
        <f t="shared" si="0"/>
        <v>0</v>
      </c>
      <c r="L71" s="282">
        <f t="shared" si="0"/>
        <v>0</v>
      </c>
      <c r="M71" s="282">
        <f t="shared" si="0"/>
        <v>0</v>
      </c>
      <c r="N71" s="282">
        <f t="shared" si="0"/>
        <v>0</v>
      </c>
      <c r="O71" s="282">
        <f t="shared" si="0"/>
        <v>0</v>
      </c>
      <c r="P71" s="282">
        <f t="shared" si="0"/>
        <v>0</v>
      </c>
      <c r="Q71" s="282">
        <f t="shared" si="0"/>
        <v>0</v>
      </c>
      <c r="R71" s="282">
        <f t="shared" si="0"/>
        <v>0</v>
      </c>
      <c r="S71" s="282">
        <f t="shared" si="0"/>
        <v>0</v>
      </c>
      <c r="T71" s="282">
        <f t="shared" si="0"/>
        <v>0</v>
      </c>
      <c r="U71" s="282">
        <f t="shared" si="0"/>
        <v>0</v>
      </c>
      <c r="V71" s="282">
        <f t="shared" si="0"/>
        <v>0</v>
      </c>
      <c r="W71" s="282">
        <f t="shared" si="0"/>
        <v>0</v>
      </c>
      <c r="X71" s="282">
        <f t="shared" si="0"/>
        <v>0</v>
      </c>
      <c r="Y71" s="282">
        <f t="shared" si="0"/>
        <v>0</v>
      </c>
      <c r="Z71" s="282">
        <f t="shared" si="0"/>
        <v>0</v>
      </c>
      <c r="AA71" s="282">
        <f t="shared" si="0"/>
        <v>0</v>
      </c>
      <c r="AB71" s="282">
        <f t="shared" si="0"/>
        <v>0</v>
      </c>
      <c r="AC71" s="282">
        <f t="shared" si="0"/>
        <v>0</v>
      </c>
      <c r="AD71" s="282">
        <f t="shared" si="0"/>
        <v>0</v>
      </c>
      <c r="AE71" s="282">
        <f t="shared" si="0"/>
        <v>0</v>
      </c>
      <c r="AF71" s="282">
        <f t="shared" si="0"/>
        <v>0</v>
      </c>
      <c r="AG71" s="282">
        <f t="shared" si="0"/>
        <v>0</v>
      </c>
      <c r="AH71" s="282">
        <f t="shared" si="0"/>
        <v>0</v>
      </c>
      <c r="AI71" s="365">
        <f t="shared" si="0"/>
        <v>0</v>
      </c>
    </row>
    <row r="72" spans="2:35" ht="15.75" thickBot="1" x14ac:dyDescent="0.3">
      <c r="B72" s="7"/>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14"/>
    </row>
    <row r="73" spans="2:35" ht="16.5" thickBot="1" x14ac:dyDescent="0.3">
      <c r="B73" s="473" t="s">
        <v>407</v>
      </c>
      <c r="C73" s="474"/>
      <c r="D73" s="474"/>
      <c r="E73" s="474"/>
      <c r="F73" s="474"/>
      <c r="G73" s="474"/>
      <c r="H73" s="474"/>
      <c r="I73" s="474"/>
      <c r="J73" s="474"/>
      <c r="K73" s="474"/>
      <c r="L73" s="474"/>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5"/>
    </row>
    <row r="74" spans="2:35" x14ac:dyDescent="0.25">
      <c r="B74" s="159"/>
      <c r="C74" s="12"/>
      <c r="D74" s="12"/>
      <c r="E74" s="261">
        <v>2020</v>
      </c>
      <c r="F74" s="261">
        <v>2021</v>
      </c>
      <c r="G74" s="261">
        <v>2022</v>
      </c>
      <c r="H74" s="261">
        <v>2023</v>
      </c>
      <c r="I74" s="261">
        <v>2024</v>
      </c>
      <c r="J74" s="262">
        <v>2025</v>
      </c>
      <c r="K74" s="261">
        <v>2026</v>
      </c>
      <c r="L74" s="261">
        <v>2027</v>
      </c>
      <c r="M74" s="261">
        <v>2028</v>
      </c>
      <c r="N74" s="261">
        <v>2029</v>
      </c>
      <c r="O74" s="261">
        <v>2030</v>
      </c>
      <c r="P74" s="262">
        <v>2031</v>
      </c>
      <c r="Q74" s="261">
        <v>2032</v>
      </c>
      <c r="R74" s="261">
        <v>2033</v>
      </c>
      <c r="S74" s="261">
        <v>2034</v>
      </c>
      <c r="T74" s="261">
        <v>2035</v>
      </c>
      <c r="U74" s="261">
        <v>2036</v>
      </c>
      <c r="V74" s="262">
        <v>2037</v>
      </c>
      <c r="W74" s="261">
        <v>2038</v>
      </c>
      <c r="X74" s="261">
        <v>2039</v>
      </c>
      <c r="Y74" s="261">
        <v>2040</v>
      </c>
      <c r="Z74" s="261">
        <v>2041</v>
      </c>
      <c r="AA74" s="261">
        <v>2042</v>
      </c>
      <c r="AB74" s="262">
        <v>2043</v>
      </c>
      <c r="AC74" s="261">
        <v>2044</v>
      </c>
      <c r="AD74" s="261">
        <v>2045</v>
      </c>
      <c r="AE74" s="261">
        <v>2046</v>
      </c>
      <c r="AF74" s="261">
        <v>2047</v>
      </c>
      <c r="AG74" s="261">
        <v>2048</v>
      </c>
      <c r="AH74" s="262">
        <v>2049</v>
      </c>
      <c r="AI74" s="262">
        <v>2050</v>
      </c>
    </row>
    <row r="75" spans="2:35" x14ac:dyDescent="0.25">
      <c r="B75" s="476" t="s">
        <v>380</v>
      </c>
      <c r="C75" s="477"/>
      <c r="D75" s="285" t="s">
        <v>351</v>
      </c>
      <c r="E75" s="282">
        <f>SUM(E26:E36,E60:E70)</f>
        <v>0</v>
      </c>
      <c r="F75" s="282">
        <f t="shared" ref="F75:AI75" si="1">SUM(F26:F36,F60:F70)</f>
        <v>0</v>
      </c>
      <c r="G75" s="282">
        <f t="shared" si="1"/>
        <v>0</v>
      </c>
      <c r="H75" s="282">
        <f t="shared" si="1"/>
        <v>0</v>
      </c>
      <c r="I75" s="282">
        <f t="shared" si="1"/>
        <v>0</v>
      </c>
      <c r="J75" s="282">
        <f t="shared" si="1"/>
        <v>0</v>
      </c>
      <c r="K75" s="282">
        <f t="shared" si="1"/>
        <v>0</v>
      </c>
      <c r="L75" s="282">
        <f t="shared" si="1"/>
        <v>0</v>
      </c>
      <c r="M75" s="282">
        <f t="shared" si="1"/>
        <v>0</v>
      </c>
      <c r="N75" s="282">
        <f t="shared" si="1"/>
        <v>0</v>
      </c>
      <c r="O75" s="282">
        <f t="shared" si="1"/>
        <v>0</v>
      </c>
      <c r="P75" s="282">
        <f t="shared" si="1"/>
        <v>0</v>
      </c>
      <c r="Q75" s="282">
        <f t="shared" si="1"/>
        <v>0</v>
      </c>
      <c r="R75" s="282">
        <f t="shared" si="1"/>
        <v>0</v>
      </c>
      <c r="S75" s="282">
        <f t="shared" si="1"/>
        <v>0</v>
      </c>
      <c r="T75" s="282">
        <f t="shared" si="1"/>
        <v>0</v>
      </c>
      <c r="U75" s="282">
        <f t="shared" si="1"/>
        <v>0</v>
      </c>
      <c r="V75" s="282">
        <f t="shared" si="1"/>
        <v>0</v>
      </c>
      <c r="W75" s="282">
        <f t="shared" si="1"/>
        <v>0</v>
      </c>
      <c r="X75" s="282">
        <f t="shared" si="1"/>
        <v>0</v>
      </c>
      <c r="Y75" s="282">
        <f t="shared" si="1"/>
        <v>0</v>
      </c>
      <c r="Z75" s="282">
        <f t="shared" si="1"/>
        <v>0</v>
      </c>
      <c r="AA75" s="282">
        <f t="shared" si="1"/>
        <v>0</v>
      </c>
      <c r="AB75" s="282">
        <f t="shared" si="1"/>
        <v>0</v>
      </c>
      <c r="AC75" s="282">
        <f t="shared" si="1"/>
        <v>0</v>
      </c>
      <c r="AD75" s="282">
        <f t="shared" si="1"/>
        <v>0</v>
      </c>
      <c r="AE75" s="282">
        <f t="shared" si="1"/>
        <v>0</v>
      </c>
      <c r="AF75" s="282">
        <f t="shared" si="1"/>
        <v>0</v>
      </c>
      <c r="AG75" s="282">
        <f t="shared" si="1"/>
        <v>0</v>
      </c>
      <c r="AH75" s="282">
        <f t="shared" si="1"/>
        <v>0</v>
      </c>
      <c r="AI75" s="365">
        <f t="shared" si="1"/>
        <v>0</v>
      </c>
    </row>
    <row r="76" spans="2:35" ht="15.75" thickBot="1" x14ac:dyDescent="0.3">
      <c r="B76" s="15"/>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7"/>
    </row>
  </sheetData>
  <mergeCells count="12">
    <mergeCell ref="B24:AI24"/>
    <mergeCell ref="B2:AI2"/>
    <mergeCell ref="B3:AI4"/>
    <mergeCell ref="B5:AI5"/>
    <mergeCell ref="B11:B19"/>
    <mergeCell ref="B9:AI9"/>
    <mergeCell ref="B75:C75"/>
    <mergeCell ref="B73:AI73"/>
    <mergeCell ref="B26:B34"/>
    <mergeCell ref="B38:AI38"/>
    <mergeCell ref="B44:AI44"/>
    <mergeCell ref="B58:AI58"/>
  </mergeCells>
  <pageMargins left="0.7" right="0.7" top="0.75" bottom="0.75" header="0.3" footer="0.3"/>
  <pageSetup paperSize="9" scale="3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I33"/>
  <sheetViews>
    <sheetView zoomScale="70" zoomScaleNormal="70" workbookViewId="0">
      <selection activeCell="E14" sqref="E14"/>
    </sheetView>
  </sheetViews>
  <sheetFormatPr defaultRowHeight="15" x14ac:dyDescent="0.25"/>
  <cols>
    <col min="1" max="1" width="4.140625" customWidth="1"/>
    <col min="2" max="2" width="15.42578125" customWidth="1"/>
    <col min="3" max="3" width="17.28515625" customWidth="1"/>
    <col min="4" max="4" width="14.42578125" customWidth="1"/>
    <col min="5" max="6" width="10" style="24" bestFit="1" customWidth="1"/>
    <col min="7" max="7" width="10.28515625" style="24" bestFit="1" customWidth="1"/>
    <col min="8" max="9" width="11.140625" style="24" bestFit="1" customWidth="1"/>
    <col min="10" max="10" width="11.5703125" style="24" bestFit="1" customWidth="1"/>
    <col min="11" max="11" width="11.140625" style="24" bestFit="1" customWidth="1"/>
    <col min="12" max="12" width="12" style="24" bestFit="1" customWidth="1"/>
    <col min="13" max="13" width="12.42578125" style="24" bestFit="1" customWidth="1"/>
    <col min="14" max="16" width="12.85546875" style="24" bestFit="1" customWidth="1"/>
    <col min="17" max="17" width="12" style="24" bestFit="1" customWidth="1"/>
    <col min="18" max="18" width="12.42578125" style="24" bestFit="1" customWidth="1"/>
    <col min="19" max="20" width="12.85546875" style="24" bestFit="1" customWidth="1"/>
    <col min="21" max="21" width="12" style="24" bestFit="1" customWidth="1"/>
    <col min="22" max="22" width="12.42578125" style="24" bestFit="1" customWidth="1"/>
    <col min="23" max="23" width="12.85546875" style="24" bestFit="1" customWidth="1"/>
    <col min="24" max="27" width="12.42578125" style="24" bestFit="1" customWidth="1"/>
    <col min="28" max="28" width="12.85546875" style="24" bestFit="1" customWidth="1"/>
    <col min="29" max="29" width="12.42578125" style="24" bestFit="1" customWidth="1"/>
    <col min="30" max="30" width="12.85546875" style="24" bestFit="1" customWidth="1"/>
    <col min="31" max="31" width="12.42578125" style="24" bestFit="1" customWidth="1"/>
    <col min="32" max="32" width="12.85546875" style="24" bestFit="1" customWidth="1"/>
    <col min="33" max="33" width="12" style="24" bestFit="1" customWidth="1"/>
    <col min="34" max="35" width="12.85546875" style="24" bestFit="1" customWidth="1"/>
  </cols>
  <sheetData>
    <row r="1" spans="2:35" ht="15.75" thickBot="1" x14ac:dyDescent="0.3"/>
    <row r="2" spans="2:35" ht="32.25" thickBot="1" x14ac:dyDescent="0.55000000000000004">
      <c r="B2" s="434" t="s">
        <v>0</v>
      </c>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6"/>
    </row>
    <row r="3" spans="2:35" ht="32.25" thickBot="1" x14ac:dyDescent="0.55000000000000004">
      <c r="B3" s="434" t="s">
        <v>91</v>
      </c>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6"/>
    </row>
    <row r="4" spans="2:35" ht="16.5" thickBot="1" x14ac:dyDescent="0.3">
      <c r="B4" s="522" t="s">
        <v>432</v>
      </c>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4"/>
    </row>
    <row r="5" spans="2:35" ht="92.25" customHeight="1" thickBot="1" x14ac:dyDescent="0.3">
      <c r="B5" s="525" t="s">
        <v>494</v>
      </c>
      <c r="C5" s="526"/>
      <c r="D5" s="526"/>
      <c r="E5" s="526"/>
      <c r="F5" s="526"/>
      <c r="G5" s="526"/>
      <c r="H5" s="52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row>
    <row r="6" spans="2:35" ht="16.5" thickBot="1" x14ac:dyDescent="0.3">
      <c r="B6" s="473" t="s">
        <v>434</v>
      </c>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5"/>
    </row>
    <row r="7" spans="2:35" x14ac:dyDescent="0.25">
      <c r="B7" s="159"/>
      <c r="C7" s="12"/>
      <c r="D7" s="12"/>
      <c r="E7" s="319">
        <v>2020</v>
      </c>
      <c r="F7" s="319">
        <v>2021</v>
      </c>
      <c r="G7" s="319">
        <v>2022</v>
      </c>
      <c r="H7" s="319">
        <v>2023</v>
      </c>
      <c r="I7" s="319">
        <v>2024</v>
      </c>
      <c r="J7" s="319">
        <v>2025</v>
      </c>
      <c r="K7" s="319">
        <v>2026</v>
      </c>
      <c r="L7" s="319">
        <v>2027</v>
      </c>
      <c r="M7" s="319">
        <v>2028</v>
      </c>
      <c r="N7" s="319">
        <v>2029</v>
      </c>
      <c r="O7" s="319">
        <v>2030</v>
      </c>
      <c r="P7" s="319">
        <v>2031</v>
      </c>
      <c r="Q7" s="319">
        <v>2032</v>
      </c>
      <c r="R7" s="319">
        <v>2033</v>
      </c>
      <c r="S7" s="319">
        <v>2034</v>
      </c>
      <c r="T7" s="319">
        <v>2035</v>
      </c>
      <c r="U7" s="319">
        <v>2036</v>
      </c>
      <c r="V7" s="319">
        <v>2037</v>
      </c>
      <c r="W7" s="319">
        <v>2038</v>
      </c>
      <c r="X7" s="319">
        <v>2039</v>
      </c>
      <c r="Y7" s="319">
        <v>2040</v>
      </c>
      <c r="Z7" s="319">
        <v>2041</v>
      </c>
      <c r="AA7" s="319">
        <v>2042</v>
      </c>
      <c r="AB7" s="319">
        <v>2043</v>
      </c>
      <c r="AC7" s="319">
        <v>2044</v>
      </c>
      <c r="AD7" s="319">
        <v>2045</v>
      </c>
      <c r="AE7" s="319">
        <v>2046</v>
      </c>
      <c r="AF7" s="319">
        <v>2047</v>
      </c>
      <c r="AG7" s="319">
        <v>2048</v>
      </c>
      <c r="AH7" s="319">
        <v>2049</v>
      </c>
      <c r="AI7" s="319">
        <v>2050</v>
      </c>
    </row>
    <row r="8" spans="2:35" x14ac:dyDescent="0.25">
      <c r="B8" s="521" t="s">
        <v>451</v>
      </c>
      <c r="C8" s="521"/>
      <c r="D8" s="325" t="s">
        <v>433</v>
      </c>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row>
    <row r="9" spans="2:35" x14ac:dyDescent="0.25">
      <c r="B9" s="521" t="s">
        <v>450</v>
      </c>
      <c r="C9" s="521"/>
      <c r="D9" s="325" t="s">
        <v>433</v>
      </c>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row>
    <row r="10" spans="2:35" ht="15.75" thickBot="1" x14ac:dyDescent="0.3">
      <c r="B10" s="15"/>
      <c r="C10" s="16"/>
      <c r="D10" s="1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row>
    <row r="11" spans="2:35" ht="16.5" thickBot="1" x14ac:dyDescent="0.3">
      <c r="B11" s="473" t="s">
        <v>506</v>
      </c>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row>
    <row r="12" spans="2:35" x14ac:dyDescent="0.25">
      <c r="B12" s="159"/>
      <c r="C12" s="12"/>
      <c r="D12" s="12"/>
      <c r="E12" s="319">
        <v>2020</v>
      </c>
      <c r="F12" s="319">
        <v>2021</v>
      </c>
      <c r="G12" s="319">
        <v>2022</v>
      </c>
      <c r="H12" s="319">
        <v>2023</v>
      </c>
      <c r="I12" s="319">
        <v>2024</v>
      </c>
      <c r="J12" s="319">
        <v>2025</v>
      </c>
      <c r="K12" s="319">
        <v>2026</v>
      </c>
      <c r="L12" s="319">
        <v>2027</v>
      </c>
      <c r="M12" s="319">
        <v>2028</v>
      </c>
      <c r="N12" s="319">
        <v>2029</v>
      </c>
      <c r="O12" s="319">
        <v>2030</v>
      </c>
      <c r="P12" s="319">
        <v>2031</v>
      </c>
      <c r="Q12" s="319">
        <v>2032</v>
      </c>
      <c r="R12" s="319">
        <v>2033</v>
      </c>
      <c r="S12" s="319">
        <v>2034</v>
      </c>
      <c r="T12" s="319">
        <v>2035</v>
      </c>
      <c r="U12" s="319">
        <v>2036</v>
      </c>
      <c r="V12" s="319">
        <v>2037</v>
      </c>
      <c r="W12" s="319">
        <v>2038</v>
      </c>
      <c r="X12" s="319">
        <v>2039</v>
      </c>
      <c r="Y12" s="319">
        <v>2040</v>
      </c>
      <c r="Z12" s="319">
        <v>2041</v>
      </c>
      <c r="AA12" s="319">
        <v>2042</v>
      </c>
      <c r="AB12" s="319">
        <v>2043</v>
      </c>
      <c r="AC12" s="319">
        <v>2044</v>
      </c>
      <c r="AD12" s="319">
        <v>2045</v>
      </c>
      <c r="AE12" s="319">
        <v>2046</v>
      </c>
      <c r="AF12" s="319">
        <v>2047</v>
      </c>
      <c r="AG12" s="319">
        <v>2048</v>
      </c>
      <c r="AH12" s="319">
        <v>2049</v>
      </c>
      <c r="AI12" s="326">
        <v>2050</v>
      </c>
    </row>
    <row r="13" spans="2:35" x14ac:dyDescent="0.25">
      <c r="B13" s="521" t="s">
        <v>451</v>
      </c>
      <c r="C13" s="521"/>
      <c r="D13" s="318" t="s">
        <v>504</v>
      </c>
      <c r="E13" s="404">
        <f>($E$8*'Land use assumptions'!E15)</f>
        <v>0</v>
      </c>
      <c r="F13" s="404">
        <f>($E$8*'Land use assumptions'!F15)+($F$8*'Land use assumptions'!E15)</f>
        <v>0</v>
      </c>
      <c r="G13" s="404">
        <f>($E$8*'Land use assumptions'!G15)+($F$8*'Land use assumptions'!F15)+($G$8*'Land use assumptions'!F15)</f>
        <v>0</v>
      </c>
      <c r="H13" s="404">
        <f>($E$8*'Land use assumptions'!H15)+($F$8*'Land use assumptions'!G15)+($G$8*'Land use assumptions'!G15)+($H$8*'Land use assumptions'!E15)</f>
        <v>0</v>
      </c>
      <c r="I13" s="404">
        <f>($E$8*'Land use assumptions'!I15)+($F$8*'Land use assumptions'!H15)+($G$8*'Land use assumptions'!H15)+($H$8*'Land use assumptions'!F15)+($I$8*'Land use assumptions'!E15)</f>
        <v>0</v>
      </c>
      <c r="J13" s="404">
        <f>($E$8*'Land use assumptions'!J15)+($F$8*'Land use assumptions'!I15)+($G$8*'Land use assumptions'!I15)+($H$8*'Land use assumptions'!G15)+($I$8*'Land use assumptions'!F15)+($J$8*'Land use assumptions'!E15)</f>
        <v>0</v>
      </c>
      <c r="K13" s="404">
        <f>($E$8*'Land use assumptions'!K15)+($F$8*'Land use assumptions'!J15)+($G$8*'Land use assumptions'!J15)+($H$8*'Land use assumptions'!H15)+($I$8*'Land use assumptions'!G15)+($J$8*'Land use assumptions'!F15)+($K$8*'Land use assumptions'!E15)</f>
        <v>0</v>
      </c>
      <c r="L13" s="404">
        <f>($E$8*'Land use assumptions'!L15)+($F$8*'Land use assumptions'!K15)+($G$8*'Land use assumptions'!K15)+($H$8*'Land use assumptions'!I15)+($I$8*'Land use assumptions'!H15)+($J$8*'Land use assumptions'!G15)+($K$8*'Land use assumptions'!F15)+($L$8*'Land use assumptions'!E15)</f>
        <v>0</v>
      </c>
      <c r="M13" s="404">
        <f>($E$8*'Land use assumptions'!M15)+($F$8*'Land use assumptions'!L15)+($G$8*'Land use assumptions'!L15)+($H$8*'Land use assumptions'!J15)+($I$8*'Land use assumptions'!I15)+($J$8*'Land use assumptions'!H15)+($K$8*'Land use assumptions'!G15)+($L$8*'Land use assumptions'!F15)+($M$8*'Land use assumptions'!E15)</f>
        <v>0</v>
      </c>
      <c r="N13" s="404">
        <f>($E$8*'Land use assumptions'!N15)+($F$8*'Land use assumptions'!M15)+($G$8*'Land use assumptions'!M15)+($H$8*'Land use assumptions'!K15)+($I$8*'Land use assumptions'!J15)+($J$8*'Land use assumptions'!I15)+($K$8*'Land use assumptions'!H15)+($L$8*'Land use assumptions'!G15)+($M$8*'Land use assumptions'!F15)+($N$8*'Land use assumptions'!E15)</f>
        <v>0</v>
      </c>
      <c r="O13" s="404">
        <f>($E$8*'Land use assumptions'!O15)+($F$8*'Land use assumptions'!N15)+($G$8*'Land use assumptions'!N15)+($H$8*'Land use assumptions'!L15)+($I$8*'Land use assumptions'!K15)+($J$8*'Land use assumptions'!J15)+($K$8*'Land use assumptions'!I15)+($L$8*'Land use assumptions'!H15)+($M$8*'Land use assumptions'!G15)+($N$8*'Land use assumptions'!F15)+($O$8*'Land use assumptions'!E15)</f>
        <v>0</v>
      </c>
      <c r="P13" s="404">
        <f>($E$8*'Land use assumptions'!P15)+($F$8*'Land use assumptions'!O15)+($G$8*'Land use assumptions'!O15)+($H$8*'Land use assumptions'!M15)+($I$8*'Land use assumptions'!L15)+($J$8*'Land use assumptions'!K15)+($K$8*'Land use assumptions'!J15)+($L$8*'Land use assumptions'!I15)+($M$8*'Land use assumptions'!H15)+($N$8*'Land use assumptions'!G15)+($O$8*'Land use assumptions'!F15)+($P$8*'Land use assumptions'!E15)</f>
        <v>0</v>
      </c>
      <c r="Q13" s="404">
        <f>($E$8*'Land use assumptions'!Q15)+($F$8*'Land use assumptions'!P15)+($G$8*'Land use assumptions'!P15)+($H$8*'Land use assumptions'!N15)+($I$8*'Land use assumptions'!M15)+($J$8*'Land use assumptions'!L15)+($K$8*'Land use assumptions'!K15)+($L$8*'Land use assumptions'!J15)+($M$8*'Land use assumptions'!I15)+($N$8*'Land use assumptions'!H15)+($O$8*'Land use assumptions'!G15)+($P$8*'Land use assumptions'!F15)+($Q$8*'Land use assumptions'!E15)</f>
        <v>0</v>
      </c>
      <c r="R13" s="404">
        <f>($E$8*'Land use assumptions'!R15)+($F$8*'Land use assumptions'!Q15)+($G$8*'Land use assumptions'!Q15)+($H$8*'Land use assumptions'!O15)+($I$8*'Land use assumptions'!N15)+($J$8*'Land use assumptions'!M15)+($K$8*'Land use assumptions'!L15)+($L$8*'Land use assumptions'!K15)+($M$8*'Land use assumptions'!J15)+($N$8*'Land use assumptions'!I15)+($O$8*'Land use assumptions'!H15)+($P$8*'Land use assumptions'!G15)+($Q$8*'Land use assumptions'!F15)+($R$8*'Land use assumptions'!E15)</f>
        <v>0</v>
      </c>
      <c r="S13" s="404">
        <f>($E$8*'Land use assumptions'!S15)+($F$8*'Land use assumptions'!R15)+($G$8*'Land use assumptions'!R15)+($H$8*'Land use assumptions'!P15)+($I$8*'Land use assumptions'!O15)+($J$8*'Land use assumptions'!N15)+($K$8*'Land use assumptions'!M15)+($L$8*'Land use assumptions'!L15)+($M$8*'Land use assumptions'!K15)+($N$8*'Land use assumptions'!J15)+($O$8*'Land use assumptions'!I15)+($P$8*'Land use assumptions'!H15)+($Q$8*'Land use assumptions'!G15)+($R$8*'Land use assumptions'!F15)+($S$8*'Land use assumptions'!E15)</f>
        <v>0</v>
      </c>
      <c r="T13" s="404">
        <f>($E$8*'Land use assumptions'!T15)+($F$8*'Land use assumptions'!S15)+($G$8*'Land use assumptions'!S15)+($H$8*'Land use assumptions'!Q15)+($I$8*'Land use assumptions'!P15)+($J$8*'Land use assumptions'!O15)+($K$8*'Land use assumptions'!N15)+($L$8*'Land use assumptions'!M15)+($M$8*'Land use assumptions'!L15)+($N$8*'Land use assumptions'!K15)+($O$8*'Land use assumptions'!J15)+($P$8*'Land use assumptions'!I15)+($Q$8*'Land use assumptions'!H15)+($R$8*'Land use assumptions'!G15)+($S$8*'Land use assumptions'!F15)+($T$8*'Land use assumptions'!E15)</f>
        <v>0</v>
      </c>
      <c r="U13" s="404">
        <f>($E$8*'Land use assumptions'!U15)+($F$8*'Land use assumptions'!T15)+($G$8*'Land use assumptions'!T15)+($H$8*'Land use assumptions'!R15)+($I$8*'Land use assumptions'!Q15)+($J$8*'Land use assumptions'!P15)+($K$8*'Land use assumptions'!O15)+($L$8*'Land use assumptions'!N15)+($M$8*'Land use assumptions'!M15)+($N$8*'Land use assumptions'!L15)+($O$8*'Land use assumptions'!K15)+($P$8*'Land use assumptions'!J15)+($Q$8*'Land use assumptions'!I15)+($R$8*'Land use assumptions'!H15)+($S$8*'Land use assumptions'!G15)+($T$8*'Land use assumptions'!F15)+($U$8*'Land use assumptions'!E15)</f>
        <v>0</v>
      </c>
      <c r="V13" s="404">
        <f>($E$8*'Land use assumptions'!V15)+($F$8*'Land use assumptions'!U15)+($G$8*'Land use assumptions'!U15)+($H$8*'Land use assumptions'!S15)+($I$8*'Land use assumptions'!R15)+($J$8*'Land use assumptions'!Q15)+($K$8*'Land use assumptions'!P15)+($L$8*'Land use assumptions'!O15)+($M$8*'Land use assumptions'!N15)+($N$8*'Land use assumptions'!M15)+($O$8*'Land use assumptions'!L15)+($P$8*'Land use assumptions'!K15)+($Q$8*'Land use assumptions'!J15)+($R$8*'Land use assumptions'!I15)+($S$8*'Land use assumptions'!H15)+($T$8*'Land use assumptions'!G15)+($U$8*'Land use assumptions'!F15)+($V$8*'Land use assumptions'!E15)</f>
        <v>0</v>
      </c>
      <c r="W13" s="404">
        <f>($E$8*'Land use assumptions'!W15)+($F$8*'Land use assumptions'!V15)+($G$8*'Land use assumptions'!V15)+($H$8*'Land use assumptions'!T15)+($I$8*'Land use assumptions'!S15)+($J$8*'Land use assumptions'!R15)+($K$8*'Land use assumptions'!Q15)+($L$8*'Land use assumptions'!P15)+($M$8*'Land use assumptions'!O15)+($N$8*'Land use assumptions'!N15)+($O$8*'Land use assumptions'!M15)+($P$8*'Land use assumptions'!L15)+($Q$8*'Land use assumptions'!K15)+($R$8*'Land use assumptions'!J15)+($S$8*'Land use assumptions'!I15)+($T$8*'Land use assumptions'!H15)+($U$8*'Land use assumptions'!G15)+($V$8*'Land use assumptions'!F15)+($W$8*'Land use assumptions'!E15)</f>
        <v>0</v>
      </c>
      <c r="X13" s="404">
        <f>($E$8*'Land use assumptions'!X15)+($F$8*'Land use assumptions'!W15)+($G$8*'Land use assumptions'!W15)+($H$8*'Land use assumptions'!U15)+($I$8*'Land use assumptions'!T15)+($J$8*'Land use assumptions'!S15)+($K$8*'Land use assumptions'!R15)+($L$8*'Land use assumptions'!Q15)+($M$8*'Land use assumptions'!P15)+($N$8*'Land use assumptions'!O15)+($O$8*'Land use assumptions'!N15)+($P$8*'Land use assumptions'!M15)+($Q$8*'Land use assumptions'!L15)+($R$8*'Land use assumptions'!K15)+($S$8*'Land use assumptions'!J15)+($T$8*'Land use assumptions'!I15)+($U$8*'Land use assumptions'!H15)+($V$8*'Land use assumptions'!G15)+($W$8*'Land use assumptions'!F15)+($X$8*'Land use assumptions'!E15)</f>
        <v>0</v>
      </c>
      <c r="Y13" s="404">
        <f>($E$8*'Land use assumptions'!Y15)+($F$8*'Land use assumptions'!X15)+($G$8*'Land use assumptions'!X15)+($H$8*'Land use assumptions'!V15)+($I$8*'Land use assumptions'!U15)+($J$8*'Land use assumptions'!T15)+($K$8*'Land use assumptions'!S15)+($L$8*'Land use assumptions'!R15)+($M$8*'Land use assumptions'!Q15)+($N$8*'Land use assumptions'!P15)+($O$8*'Land use assumptions'!O15)+($P$8*'Land use assumptions'!N15)+($Q$8*'Land use assumptions'!M15)+($R$8*'Land use assumptions'!L15)+($S$8*'Land use assumptions'!K15)+($T$8*'Land use assumptions'!J15)+($U$8*'Land use assumptions'!I15)+($V$8*'Land use assumptions'!H15)+($W$8*'Land use assumptions'!G15)+($X$8*'Land use assumptions'!F15)+($Y$8*'Land use assumptions'!E15)</f>
        <v>0</v>
      </c>
      <c r="Z13" s="404">
        <f>($E$8*'Land use assumptions'!Z15)+($F$8*'Land use assumptions'!Y15)+($G$8*'Land use assumptions'!Y15)+($H$8*'Land use assumptions'!W15)+($I$8*'Land use assumptions'!V15)+($J$8*'Land use assumptions'!U15)+($K$8*'Land use assumptions'!T15)+($L$8*'Land use assumptions'!S15)+($M$8*'Land use assumptions'!R15)+($N$8*'Land use assumptions'!Q15)+($O$8*'Land use assumptions'!P15)+($P$8*'Land use assumptions'!O15)+($Q$8*'Land use assumptions'!N15)+($R$8*'Land use assumptions'!M15)+($S$8*'Land use assumptions'!L15)+($T$8*'Land use assumptions'!K15)+($U$8*'Land use assumptions'!J15)+($V$8*'Land use assumptions'!I15)+($W$8*'Land use assumptions'!H15)+($X$8*'Land use assumptions'!G15)+($Y$8*'Land use assumptions'!F15)+($Z$8*'Land use assumptions'!E15)</f>
        <v>0</v>
      </c>
      <c r="AA13" s="404">
        <f>($E$8*'Land use assumptions'!AA15)+($F$8*'Land use assumptions'!Z15)+($G$8*'Land use assumptions'!Z15)+($H$8*'Land use assumptions'!X15)+($I$8*'Land use assumptions'!W15)+($J$8*'Land use assumptions'!V15)+($K$8*'Land use assumptions'!U15)+($L$8*'Land use assumptions'!T15)+($M$8*'Land use assumptions'!S15)+($N$8*'Land use assumptions'!R15)+($O$8*'Land use assumptions'!Q15)+($P$8*'Land use assumptions'!P15)+($Q$8*'Land use assumptions'!O15)+($R$8*'Land use assumptions'!N15)+($S$8*'Land use assumptions'!M15)+($T$8*'Land use assumptions'!L15)+($U$8*'Land use assumptions'!K15)+($V$8*'Land use assumptions'!J15)+($W$8*'Land use assumptions'!I15)+($X$8*'Land use assumptions'!H15)+($Y$8*'Land use assumptions'!G15)+($Z$8*'Land use assumptions'!F15)+($AA$8*'Land use assumptions'!E15)</f>
        <v>0</v>
      </c>
      <c r="AB13" s="404">
        <f>($E$8*'Land use assumptions'!AB15)+($F$8*'Land use assumptions'!AA15)+($G$8*'Land use assumptions'!AA15)+($H$8*'Land use assumptions'!Y15)+($I$8*'Land use assumptions'!X15)+($J$8*'Land use assumptions'!W15)+($K$8*'Land use assumptions'!V15)+($L$8*'Land use assumptions'!U15)+($M$8*'Land use assumptions'!T15)+($N$8*'Land use assumptions'!S15)+($O$8*'Land use assumptions'!R15)+($P$8*'Land use assumptions'!Q15)+($Q$8*'Land use assumptions'!P15)+($R$8*'Land use assumptions'!O15)+($S$8*'Land use assumptions'!N15)+($T$8*'Land use assumptions'!M15)+($U$8*'Land use assumptions'!L15)+($V$8*'Land use assumptions'!K15)+($W$8*'Land use assumptions'!J15)+($X$8*'Land use assumptions'!I15)+($Y$8*'Land use assumptions'!H15)+($Z$8*'Land use assumptions'!G15)+($AA$8*'Land use assumptions'!F15)+($AB$8*'Land use assumptions'!E15)</f>
        <v>0</v>
      </c>
      <c r="AC13" s="404">
        <f>($E$8*'Land use assumptions'!AC15)+($F$8*'Land use assumptions'!AB15)+($G$8*'Land use assumptions'!AB15)+($H$8*'Land use assumptions'!Z15)+($I$8*'Land use assumptions'!Y15)+($J$8*'Land use assumptions'!X15)+($K$8*'Land use assumptions'!W15)+($L$8*'Land use assumptions'!V15)+($M$8*'Land use assumptions'!U15)+($N$8*'Land use assumptions'!T15)+($O$8*'Land use assumptions'!S15)+($P$8*'Land use assumptions'!R15)+($Q$8*'Land use assumptions'!Q15)+($R$8*'Land use assumptions'!P15)+($S$8*'Land use assumptions'!O15)+($T$8*'Land use assumptions'!N15)+($U$8*'Land use assumptions'!M15)+($V$8*'Land use assumptions'!L15)+($W$8*'Land use assumptions'!K15)+($X$8*'Land use assumptions'!J15)+($Y$8*'Land use assumptions'!I15)+($Z$8*'Land use assumptions'!H15)+($AA$8*'Land use assumptions'!G15)+($AB$8*'Land use assumptions'!F15)+($AC$8*'Land use assumptions'!E15)</f>
        <v>0</v>
      </c>
      <c r="AD13" s="404">
        <f>($E$8*'Land use assumptions'!AD15)+($F$8*'Land use assumptions'!AC15)+($G$8*'Land use assumptions'!AC15)+($H$8*'Land use assumptions'!AA15)+($I$8*'Land use assumptions'!Z15)+($J$8*'Land use assumptions'!Y15)+($K$8*'Land use assumptions'!X15)+($L$8*'Land use assumptions'!W15)+($M$8*'Land use assumptions'!V15)+($N$8*'Land use assumptions'!U15)+($O$8*'Land use assumptions'!T15)+($P$8*'Land use assumptions'!S15)+($Q$8*'Land use assumptions'!R15)+($R$8*'Land use assumptions'!Q15)+($S$8*'Land use assumptions'!P15)+($T$8*'Land use assumptions'!O15)+($U$8*'Land use assumptions'!N15)+($V$8*'Land use assumptions'!M15)+($W$8*'Land use assumptions'!L15)+($X$8*'Land use assumptions'!K15)+($Y$8*'Land use assumptions'!J15)+($Z$8*'Land use assumptions'!I15)+($AA$8*'Land use assumptions'!H15)+($AB$8*'Land use assumptions'!G15)+($AC$8*'Land use assumptions'!F15)+($AD$8*'Land use assumptions'!E15)</f>
        <v>0</v>
      </c>
      <c r="AE13" s="404">
        <f>($E$8*'Land use assumptions'!AE15)+($F$8*'Land use assumptions'!AD15)+($G$8*'Land use assumptions'!AD15)+($H$8*'Land use assumptions'!AB15)+($I$8*'Land use assumptions'!AA15)+($J$8*'Land use assumptions'!Z15)+($K$8*'Land use assumptions'!Y15)+($L$8*'Land use assumptions'!X15)+($M$8*'Land use assumptions'!W15)+($N$8*'Land use assumptions'!V15)+($O$8*'Land use assumptions'!U15)+($P$8*'Land use assumptions'!T15)+($Q$8*'Land use assumptions'!S15)+($R$8*'Land use assumptions'!R15)+($S$8*'Land use assumptions'!Q15)+($T$8*'Land use assumptions'!P15)+($U$8*'Land use assumptions'!O15)+($V$8*'Land use assumptions'!N15)+($W$8*'Land use assumptions'!M15)+($X$8*'Land use assumptions'!L15)+($Y$8*'Land use assumptions'!K15)+($Z$8*'Land use assumptions'!J15)+($AA$8*'Land use assumptions'!I15)+($AB$8*'Land use assumptions'!H15)+($AC$8*'Land use assumptions'!G15)+($AD$8*'Land use assumptions'!F15)+($AE$8*'Land use assumptions'!E15)</f>
        <v>0</v>
      </c>
      <c r="AF13" s="404">
        <f>($E$8*'Land use assumptions'!AF15)+($F$8*'Land use assumptions'!AE15)+($G$8*'Land use assumptions'!AE15)+($H$8*'Land use assumptions'!AC15)+($I$8*'Land use assumptions'!AB15)+($J$8*'Land use assumptions'!AA15)+($K$8*'Land use assumptions'!Z15)+($L$8*'Land use assumptions'!Y15)+($M$8*'Land use assumptions'!X15)+($N$8*'Land use assumptions'!W15)+($O$8*'Land use assumptions'!V15)+($P$8*'Land use assumptions'!U15)+($Q$8*'Land use assumptions'!T15)+($R$8*'Land use assumptions'!S15)+($S$8*'Land use assumptions'!R15)+($T$8*'Land use assumptions'!Q15)+($U$8*'Land use assumptions'!P15)+($V$8*'Land use assumptions'!O15)+($W$8*'Land use assumptions'!N15)+($X$8*'Land use assumptions'!M15)+($Y$8*'Land use assumptions'!L15)+($Z$8*'Land use assumptions'!K15)+($AA$8*'Land use assumptions'!J15)+($AB$8*'Land use assumptions'!I15)+($AC$8*'Land use assumptions'!H15)+($AD$8*'Land use assumptions'!G15)+($AE$8*'Land use assumptions'!F15)+($AD$8*'Land use assumptions'!E15)+($AF$8*'Land use assumptions'!E15)</f>
        <v>0</v>
      </c>
      <c r="AG13" s="404">
        <f>($E$8*'Land use assumptions'!AG15)+($F$8*'Land use assumptions'!AF15)+($G$8*'Land use assumptions'!AF15)+($H$8*'Land use assumptions'!AD15)+($I$8*'Land use assumptions'!AC15)+($J$8*'Land use assumptions'!AB15)+($K$8*'Land use assumptions'!AA15)+($L$8*'Land use assumptions'!Z15)+($M$8*'Land use assumptions'!Y15)+($N$8*'Land use assumptions'!X15)+($O$8*'Land use assumptions'!W15)+($P$8*'Land use assumptions'!V15)+($Q$8*'Land use assumptions'!U15)+($R$8*'Land use assumptions'!T15)+($S$8*'Land use assumptions'!S15)+($T$8*'Land use assumptions'!R15)+($U$8*'Land use assumptions'!Q15)+($V$8*'Land use assumptions'!P15)+($W$8*'Land use assumptions'!O15)+($X$8*'Land use assumptions'!N15)+($Y$8*'Land use assumptions'!M15)+($Z$8*'Land use assumptions'!L15)+($AA$8*'Land use assumptions'!K15)+($AB$8*'Land use assumptions'!J15)+($AC$8*'Land use assumptions'!I15)+($AD$8*'Land use assumptions'!H15)+($AE$8*'Land use assumptions'!G15)+($AD$8*'Land use assumptions'!F15)+($AF$8*'Land use assumptions'!F15)+($AG$8*'Land use assumptions'!E15)</f>
        <v>0</v>
      </c>
      <c r="AH13" s="404">
        <f>($E$8*'Land use assumptions'!AH15)+($F$8*'Land use assumptions'!AG15)+($G$8*'Land use assumptions'!AG15)+($H$8*'Land use assumptions'!AE15)+($I$8*'Land use assumptions'!AD15)+($J$8*'Land use assumptions'!AC15)+($K$8*'Land use assumptions'!AB15)+($L$8*'Land use assumptions'!AA15)+($M$8*'Land use assumptions'!Z15)+($N$8*'Land use assumptions'!Y15)+($O$8*'Land use assumptions'!X15)+($P$8*'Land use assumptions'!W15)+($Q$8*'Land use assumptions'!V15)+($R$8*'Land use assumptions'!U15)+($S$8*'Land use assumptions'!T15)+($T$8*'Land use assumptions'!S15)+($U$8*'Land use assumptions'!R15)+($V$8*'Land use assumptions'!Q15)+($W$8*'Land use assumptions'!P15)+($X$8*'Land use assumptions'!O15)+($Y$8*'Land use assumptions'!N15)+($Z$8*'Land use assumptions'!M15)+($AA$8*'Land use assumptions'!L15)+($AB$8*'Land use assumptions'!K15)+($AC$8*'Land use assumptions'!J15)+($AD$8*'Land use assumptions'!I15)+($AE$8*'Land use assumptions'!H15)+($AD$8*'Land use assumptions'!G15)+($AF$8*'Land use assumptions'!G15)+($AH$8*'Land use assumptions'!F15)</f>
        <v>0</v>
      </c>
      <c r="AI13" s="404">
        <f>($E$8*'Land use assumptions'!AI15)+($F$8*'Land use assumptions'!AH15)+($G$8*'Land use assumptions'!AH15)+($H$8*'Land use assumptions'!AF15)+($I$8*'Land use assumptions'!AE15)+($J$8*'Land use assumptions'!AD15)+($K$8*'Land use assumptions'!AC15)+($L$8*'Land use assumptions'!AB15)+($M$8*'Land use assumptions'!AA15)+($N$8*'Land use assumptions'!Z15)+($O$8*'Land use assumptions'!Y15)+($P$8*'Land use assumptions'!X15)+($Q$8*'Land use assumptions'!W15)+($R$8*'Land use assumptions'!V15)+($S$8*'Land use assumptions'!U15)+($T$8*'Land use assumptions'!T15)+($U$8*'Land use assumptions'!S15)+($V$8*'Land use assumptions'!R15)+($W$8*'Land use assumptions'!Q15)+($X$8*'Land use assumptions'!P15)+($Y$8*'Land use assumptions'!O15)+($Z$8*'Land use assumptions'!N15)+($AA$8*'Land use assumptions'!M15)+($AB$8*'Land use assumptions'!L15)+($AC$8*'Land use assumptions'!K15)+($AD$8*'Land use assumptions'!J15)+($AE$8*'Land use assumptions'!I15)+($AD$8*'Land use assumptions'!H15)+($AF$8*'Land use assumptions'!H15)+($AI$8*'Land use assumptions'!G15)</f>
        <v>0</v>
      </c>
    </row>
    <row r="14" spans="2:35" x14ac:dyDescent="0.25">
      <c r="B14" s="521" t="s">
        <v>450</v>
      </c>
      <c r="C14" s="521"/>
      <c r="D14" s="318" t="s">
        <v>504</v>
      </c>
      <c r="E14" s="282">
        <f>($E$9*'Land use assumptions'!E21)</f>
        <v>0</v>
      </c>
      <c r="F14" s="282">
        <f>($E$9*'Land use assumptions'!F21)+($F$9*'Land use assumptions'!E21)</f>
        <v>0</v>
      </c>
      <c r="G14" s="282">
        <f>($E$9*'Land use assumptions'!G21)+($F$9*'Land use assumptions'!F21)+($G$9*'Land use assumptions'!E21)</f>
        <v>0</v>
      </c>
      <c r="H14" s="282">
        <f>($E$9*'Land use assumptions'!H21)+($F$9*'Land use assumptions'!G21)+($G$9*'Land use assumptions'!F21)+($H$9*'Land use assumptions'!E21)</f>
        <v>0</v>
      </c>
      <c r="I14" s="282">
        <f>($E$9*'Land use assumptions'!I21)+($F$9*'Land use assumptions'!H21)+($G$9*'Land use assumptions'!G21)+($H$9*'Land use assumptions'!F21)+($I$9*'Land use assumptions'!E21)</f>
        <v>0</v>
      </c>
      <c r="J14" s="282">
        <f>($E$9*'Land use assumptions'!J21)+($F$9*'Land use assumptions'!I21)+($G$9*'Land use assumptions'!H21)+($H$9*'Land use assumptions'!G21)+($I$9*'Land use assumptions'!F21)+($J$9*'Land use assumptions'!E21)</f>
        <v>0</v>
      </c>
      <c r="K14" s="282">
        <f>($E$9*'Land use assumptions'!K21)+($F$9*'Land use assumptions'!J21)+($G$9*'Land use assumptions'!I21)+($H$9*'Land use assumptions'!H21)+($I$9*'Land use assumptions'!G21)+($J$9*'Land use assumptions'!F21)+($K$9*'Land use assumptions'!E21)</f>
        <v>0</v>
      </c>
      <c r="L14" s="282">
        <f>($E$9*'Land use assumptions'!L21)+($F$9*'Land use assumptions'!K21)+($G$9*'Land use assumptions'!J21)+($H$9*'Land use assumptions'!I21)+($I$9*'Land use assumptions'!H21)+($J$9*'Land use assumptions'!G21)+($K$9*'Land use assumptions'!F21)++($L$9*'Land use assumptions'!E21)</f>
        <v>0</v>
      </c>
      <c r="M14" s="282">
        <f>($E$9*'Land use assumptions'!M21)+($F$9*'Land use assumptions'!L21)+($G$9*'Land use assumptions'!K21)+($H$9*'Land use assumptions'!J21)+($I$9*'Land use assumptions'!I21)+($J$9*'Land use assumptions'!H21)+($K$9*'Land use assumptions'!G21)++($L$9*'Land use assumptions'!F21)+($M$9*'Land use assumptions'!E21)</f>
        <v>0</v>
      </c>
      <c r="N14" s="282">
        <f>($E$9*'Land use assumptions'!N21)+($F$9*'Land use assumptions'!M21)+($G$9*'Land use assumptions'!L21)+($H$9*'Land use assumptions'!K21)+($I$9*'Land use assumptions'!J21)+($J$9*'Land use assumptions'!I21)+($K$9*'Land use assumptions'!H21)++($L$9*'Land use assumptions'!G21)+($M$9*'Land use assumptions'!F21)+($N$9*'Land use assumptions'!E21)</f>
        <v>0</v>
      </c>
      <c r="O14" s="282">
        <f>($E$9*'Land use assumptions'!O21)+($F$9*'Land use assumptions'!N21)+($G$9*'Land use assumptions'!M21)+($H$9*'Land use assumptions'!L21)+($I$9*'Land use assumptions'!K21)+($J$9*'Land use assumptions'!J21)+($K$9*'Land use assumptions'!I21)++($L$9*'Land use assumptions'!H21)+($M$9*'Land use assumptions'!G21)+($N$9*'Land use assumptions'!F21)+($O$9*'Land use assumptions'!E21)</f>
        <v>0</v>
      </c>
      <c r="P14" s="282">
        <f>($E$9*'Land use assumptions'!P21)+($F$9*'Land use assumptions'!O21)+($G$9*'Land use assumptions'!N21)+($H$9*'Land use assumptions'!M21)+($I$9*'Land use assumptions'!L21)+($J$9*'Land use assumptions'!K21)+($K$9*'Land use assumptions'!J21)++($L$9*'Land use assumptions'!I21)+($M$9*'Land use assumptions'!H21)+($N$9*'Land use assumptions'!G21)+($O$9*'Land use assumptions'!F21)+($P$9*'Land use assumptions'!E21)</f>
        <v>0</v>
      </c>
      <c r="Q14" s="282">
        <f>($E$9*'Land use assumptions'!Q21)+($F$9*'Land use assumptions'!P21)+($G$9*'Land use assumptions'!O21)+($H$9*'Land use assumptions'!N21)+($I$9*'Land use assumptions'!M21)+($J$9*'Land use assumptions'!L21)+($K$9*'Land use assumptions'!K21)++($L$9*'Land use assumptions'!J21)+($M$9*'Land use assumptions'!I21)+($N$9*'Land use assumptions'!H21)+($O$9*'Land use assumptions'!G21)+($P$9*'Land use assumptions'!F21)+($Q$9*'Land use assumptions'!E21)</f>
        <v>0</v>
      </c>
      <c r="R14" s="282">
        <f>($E$9*'Land use assumptions'!R21)+($F$9*'Land use assumptions'!Q21)+($G$9*'Land use assumptions'!P21)+($H$9*'Land use assumptions'!O21)+($I$9*'Land use assumptions'!N21)+($J$9*'Land use assumptions'!M21)+($K$9*'Land use assumptions'!L21)++($L$9*'Land use assumptions'!K21)+($M$9*'Land use assumptions'!J21)+($N$9*'Land use assumptions'!I21)+($O$9*'Land use assumptions'!H21)+($P$9*'Land use assumptions'!G21)+($Q$9*'Land use assumptions'!F21)+($R$9*'Land use assumptions'!E21)</f>
        <v>0</v>
      </c>
      <c r="S14" s="282">
        <f>($E$9*'Land use assumptions'!S21)+($F$9*'Land use assumptions'!R21)+($G$9*'Land use assumptions'!Q21)+($H$9*'Land use assumptions'!P21)+($I$9*'Land use assumptions'!O21)+($J$9*'Land use assumptions'!N21)+($K$9*'Land use assumptions'!M21)++($L$9*'Land use assumptions'!L21)+($M$9*'Land use assumptions'!K21)+($N$9*'Land use assumptions'!J21)+($O$9*'Land use assumptions'!I21)+($P$9*'Land use assumptions'!H21)+($Q$9*'Land use assumptions'!G21)+($R$9*'Land use assumptions'!F21)+($S$9*'Land use assumptions'!E21)</f>
        <v>0</v>
      </c>
      <c r="T14" s="282">
        <f>($E$9*'Land use assumptions'!T21)+($F$9*'Land use assumptions'!S21)+($G$9*'Land use assumptions'!R21)+($H$9*'Land use assumptions'!Q21)+($I$9*'Land use assumptions'!P21)+($J$9*'Land use assumptions'!O21)+($K$9*'Land use assumptions'!N21)++($L$9*'Land use assumptions'!M21)+($M$9*'Land use assumptions'!L21)+($N$9*'Land use assumptions'!K21)+($O$9*'Land use assumptions'!J21)+($P$9*'Land use assumptions'!I21)+($Q$9*'Land use assumptions'!H21)+($R$9*'Land use assumptions'!G21)+($S$9*'Land use assumptions'!F21)+($T$9*'Land use assumptions'!E21)</f>
        <v>0</v>
      </c>
      <c r="U14" s="282">
        <f>($E$9*'Land use assumptions'!U21)+($F$9*'Land use assumptions'!T21)+($G$9*'Land use assumptions'!S21)+($H$9*'Land use assumptions'!R21)+($I$9*'Land use assumptions'!Q21)+($J$9*'Land use assumptions'!P21)+($K$9*'Land use assumptions'!O21)++($L$9*'Land use assumptions'!N21)+($M$9*'Land use assumptions'!M21)+($N$9*'Land use assumptions'!L21)+($O$9*'Land use assumptions'!K21)+($P$9*'Land use assumptions'!J21)+($Q$9*'Land use assumptions'!I21)+($R$9*'Land use assumptions'!H21)+($S$9*'Land use assumptions'!G21)+($T$9*'Land use assumptions'!F21)+($U$9*'Land use assumptions'!E21)</f>
        <v>0</v>
      </c>
      <c r="V14" s="282">
        <f>($E$9*'Land use assumptions'!V21)+($F$9*'Land use assumptions'!U21)+($G$9*'Land use assumptions'!T21)+($H$9*'Land use assumptions'!S21)+($I$9*'Land use assumptions'!R21)+($J$9*'Land use assumptions'!Q21)+($K$9*'Land use assumptions'!P21)++($L$9*'Land use assumptions'!O21)+($M$9*'Land use assumptions'!N21)+($N$9*'Land use assumptions'!M21)+($O$9*'Land use assumptions'!L21)+($P$9*'Land use assumptions'!K21)+($Q$9*'Land use assumptions'!J21)+($R$9*'Land use assumptions'!I21)+($S$9*'Land use assumptions'!H21)+($T$9*'Land use assumptions'!G21)+($U$9*'Land use assumptions'!F21)+($V$9*'Land use assumptions'!E21)</f>
        <v>0</v>
      </c>
      <c r="W14" s="282">
        <f>($E$9*'Land use assumptions'!W21)+($F$9*'Land use assumptions'!V21)+($G$9*'Land use assumptions'!U21)+($H$9*'Land use assumptions'!T21)+($I$9*'Land use assumptions'!S21)+($J$9*'Land use assumptions'!R21)+($K$9*'Land use assumptions'!Q21)++($L$9*'Land use assumptions'!P21)+($M$9*'Land use assumptions'!O21)+($N$9*'Land use assumptions'!N21)+($O$9*'Land use assumptions'!M21)+($P$9*'Land use assumptions'!L21)+($Q$9*'Land use assumptions'!K21)+($R$9*'Land use assumptions'!J21)+($S$9*'Land use assumptions'!I21)+($T$9*'Land use assumptions'!H21)+($U$9*'Land use assumptions'!G21)+($V$9*'Land use assumptions'!F21)+($W$9*'Land use assumptions'!E21)</f>
        <v>0</v>
      </c>
      <c r="X14" s="282">
        <f>($E$9*'Land use assumptions'!X21)+($F$9*'Land use assumptions'!W21)+($G$9*'Land use assumptions'!V21)+($H$9*'Land use assumptions'!U21)+($I$9*'Land use assumptions'!T21)+($J$9*'Land use assumptions'!S21)+($K$9*'Land use assumptions'!R21)++($L$9*'Land use assumptions'!Q21)+($M$9*'Land use assumptions'!P21)+($N$9*'Land use assumptions'!O21)+($O$9*'Land use assumptions'!N21)+($P$9*'Land use assumptions'!M21)+($Q$9*'Land use assumptions'!L21)+($R$9*'Land use assumptions'!K21)+($S$9*'Land use assumptions'!J21)+($T$9*'Land use assumptions'!I21)+($U$9*'Land use assumptions'!H21)+($V$9*'Land use assumptions'!G21)+($W$9*'Land use assumptions'!F21)+($X$9*'Land use assumptions'!E21)</f>
        <v>0</v>
      </c>
      <c r="Y14" s="282">
        <f>($E$9*'Land use assumptions'!Y21)+($F$9*'Land use assumptions'!X21)+($G$9*'Land use assumptions'!W21)+($H$9*'Land use assumptions'!V21)+($I$9*'Land use assumptions'!U21)+($J$9*'Land use assumptions'!T21)+($K$9*'Land use assumptions'!S21)++($L$9*'Land use assumptions'!R21)+($M$9*'Land use assumptions'!Q21)+($N$9*'Land use assumptions'!P21)+($O$9*'Land use assumptions'!O21)+($P$9*'Land use assumptions'!N21)+($Q$9*'Land use assumptions'!M21)+($R$9*'Land use assumptions'!L21)+($S$9*'Land use assumptions'!K21)+($T$9*'Land use assumptions'!J21)+($U$9*'Land use assumptions'!I21)+($V$9*'Land use assumptions'!H21)+($W$9*'Land use assumptions'!G21)+($X$9*'Land use assumptions'!F21)+($Y$9*'Land use assumptions'!E21)</f>
        <v>0</v>
      </c>
      <c r="Z14" s="282">
        <f>($E$9*'Land use assumptions'!Z21)+($F$9*'Land use assumptions'!Y21)+($G$9*'Land use assumptions'!X21)+($H$9*'Land use assumptions'!W21)+($I$9*'Land use assumptions'!V21)+($J$9*'Land use assumptions'!U21)+($K$9*'Land use assumptions'!T21)++($L$9*'Land use assumptions'!S21)+($M$9*'Land use assumptions'!R21)+($N$9*'Land use assumptions'!Q21)+($O$9*'Land use assumptions'!P21)+($P$9*'Land use assumptions'!O21)+($Q$9*'Land use assumptions'!N21)+($R$9*'Land use assumptions'!M21)+($S$9*'Land use assumptions'!L21)+($T$9*'Land use assumptions'!K21)+($U$9*'Land use assumptions'!J21)+($V$9*'Land use assumptions'!I21)+($W$9*'Land use assumptions'!H21)+($X$9*'Land use assumptions'!G21)+($Y$9*'Land use assumptions'!F21)+($Z$9*'Land use assumptions'!E21)</f>
        <v>0</v>
      </c>
      <c r="AA14" s="282">
        <f>($E$9*'Land use assumptions'!AA21)+($F$9*'Land use assumptions'!Z21)+($G$9*'Land use assumptions'!Y21)+($H$9*'Land use assumptions'!X21)+($I$9*'Land use assumptions'!W21)+($J$9*'Land use assumptions'!V21)+($K$9*'Land use assumptions'!U21)++($L$9*'Land use assumptions'!T21)+($M$9*'Land use assumptions'!S21)+($N$9*'Land use assumptions'!R21)+($O$9*'Land use assumptions'!Q21)+($P$9*'Land use assumptions'!P21)+($Q$9*'Land use assumptions'!O21)+($R$9*'Land use assumptions'!N21)+($S$9*'Land use assumptions'!M21)+($T$9*'Land use assumptions'!L21)+($U$9*'Land use assumptions'!K21)+($V$9*'Land use assumptions'!J21)+($W$9*'Land use assumptions'!I21)+($X$9*'Land use assumptions'!H21)+($Y$9*'Land use assumptions'!G21)+($Z$9*'Land use assumptions'!F21)+($AA$9*'Land use assumptions'!E21)</f>
        <v>0</v>
      </c>
      <c r="AB14" s="282">
        <f>($E$9*'Land use assumptions'!AB21)+($F$9*'Land use assumptions'!AA21)+($G$9*'Land use assumptions'!Z21)+($H$9*'Land use assumptions'!Y21)+($I$9*'Land use assumptions'!X21)+($J$9*'Land use assumptions'!W21)+($K$9*'Land use assumptions'!V21)++($L$9*'Land use assumptions'!U21)+($M$9*'Land use assumptions'!T21)+($N$9*'Land use assumptions'!S21)+($O$9*'Land use assumptions'!R21)+($P$9*'Land use assumptions'!Q21)+($Q$9*'Land use assumptions'!P21)+($R$9*'Land use assumptions'!O21)+($S$9*'Land use assumptions'!N21)+($T$9*'Land use assumptions'!M21)+($U$9*'Land use assumptions'!L21)+($V$9*'Land use assumptions'!K21)+($W$9*'Land use assumptions'!J21)+($X$9*'Land use assumptions'!I21)+($Y$9*'Land use assumptions'!H21)+($Z$9*'Land use assumptions'!G21)+($AA$9*'Land use assumptions'!F21)+($AB$9*'Land use assumptions'!E21)</f>
        <v>0</v>
      </c>
      <c r="AC14" s="282">
        <f>($E$9*'Land use assumptions'!AC21)+($F$9*'Land use assumptions'!AB21)+($G$9*'Land use assumptions'!AA21)+($H$9*'Land use assumptions'!Z21)+($I$9*'Land use assumptions'!Y21)+($J$9*'Land use assumptions'!X21)+($K$9*'Land use assumptions'!W21)++($L$9*'Land use assumptions'!V21)+($M$9*'Land use assumptions'!U21)+($N$9*'Land use assumptions'!T21)+($O$9*'Land use assumptions'!S21)+($P$9*'Land use assumptions'!R21)+($Q$9*'Land use assumptions'!Q21)+($R$9*'Land use assumptions'!P21)+($S$9*'Land use assumptions'!O21)+($T$9*'Land use assumptions'!N21)+($U$9*'Land use assumptions'!M21)+($V$9*'Land use assumptions'!L21)+($W$9*'Land use assumptions'!K21)+($X$9*'Land use assumptions'!J21)+($Y$9*'Land use assumptions'!I21)+($Z$9*'Land use assumptions'!H21)+($AA$9*'Land use assumptions'!G21)+($AB$9*'Land use assumptions'!F21)+($AC$9*'Land use assumptions'!E21)</f>
        <v>0</v>
      </c>
      <c r="AD14" s="282">
        <f>($E$9*'Land use assumptions'!AD21)+($F$9*'Land use assumptions'!AC21)+($G$9*'Land use assumptions'!AB21)+($H$9*'Land use assumptions'!AA21)+($I$9*'Land use assumptions'!Z21)+($J$9*'Land use assumptions'!Y21)+($K$9*'Land use assumptions'!X21)++($L$9*'Land use assumptions'!W21)+($M$9*'Land use assumptions'!V21)+($N$9*'Land use assumptions'!U21)+($O$9*'Land use assumptions'!T21)+($P$9*'Land use assumptions'!S21)+($Q$9*'Land use assumptions'!R21)+($R$9*'Land use assumptions'!Q21)+($S$9*'Land use assumptions'!P21)+($T$9*'Land use assumptions'!O21)+($U$9*'Land use assumptions'!N21)+($V$9*'Land use assumptions'!M21)+($W$9*'Land use assumptions'!L21)+($X$9*'Land use assumptions'!K21)+($Y$9*'Land use assumptions'!J21)+($Z$9*'Land use assumptions'!I21)+($AA$9*'Land use assumptions'!H21)+($AB$9*'Land use assumptions'!G21)+($AC$9*'Land use assumptions'!F21)+($AD$9*'Land use assumptions'!E21)</f>
        <v>0</v>
      </c>
      <c r="AE14" s="282">
        <f>($E$9*'Land use assumptions'!AE21)+($F$9*'Land use assumptions'!AD21)+($G$9*'Land use assumptions'!AC21)+($H$9*'Land use assumptions'!AB21)+($I$9*'Land use assumptions'!AA21)+($J$9*'Land use assumptions'!Z21)+($K$9*'Land use assumptions'!Y21)++($L$9*'Land use assumptions'!X21)+($M$9*'Land use assumptions'!W21)+($N$9*'Land use assumptions'!V21)+($O$9*'Land use assumptions'!U21)+($P$9*'Land use assumptions'!T21)+($Q$9*'Land use assumptions'!S21)+($R$9*'Land use assumptions'!R21)+($S$9*'Land use assumptions'!Q21)+($T$9*'Land use assumptions'!P21)+($U$9*'Land use assumptions'!O21)+($V$9*'Land use assumptions'!N21)+($W$9*'Land use assumptions'!M21)+($X$9*'Land use assumptions'!L21)+($Y$9*'Land use assumptions'!K21)+($Z$9*'Land use assumptions'!J21)+($AA$9*'Land use assumptions'!I21)+($AB$9*'Land use assumptions'!H21)+($AC$9*'Land use assumptions'!G21)+($AD$9*'Land use assumptions'!F21)+($AE$9*'Land use assumptions'!E21)</f>
        <v>0</v>
      </c>
      <c r="AF14" s="282">
        <f>($E$9*'Land use assumptions'!AF21)+($F$9*'Land use assumptions'!AE21)+($G$9*'Land use assumptions'!AD21)+($H$9*'Land use assumptions'!AC21)+($I$9*'Land use assumptions'!AB21)+($J$9*'Land use assumptions'!AA21)+($K$9*'Land use assumptions'!Z21)++($L$9*'Land use assumptions'!Y21)+($M$9*'Land use assumptions'!X21)+($N$9*'Land use assumptions'!W21)+($O$9*'Land use assumptions'!V21)+($P$9*'Land use assumptions'!U21)+($Q$9*'Land use assumptions'!T21)+($R$9*'Land use assumptions'!S21)+($S$9*'Land use assumptions'!R21)+($T$9*'Land use assumptions'!Q21)+($U$9*'Land use assumptions'!P21)+($V$9*'Land use assumptions'!O21)+($W$9*'Land use assumptions'!N21)+($X$9*'Land use assumptions'!M21)+($Y$9*'Land use assumptions'!L21)+($Z$9*'Land use assumptions'!K21)+($AA$9*'Land use assumptions'!J21)+($AB$9*'Land use assumptions'!I21)+($AC$9*'Land use assumptions'!H21)+($AD$9*'Land use assumptions'!G21)+($AE$9*'Land use assumptions'!F21)+($AF$9*'Land use assumptions'!E21)</f>
        <v>0</v>
      </c>
      <c r="AG14" s="282">
        <f>($E$9*'Land use assumptions'!AG21)+($F$9*'Land use assumptions'!AF21)+($G$9*'Land use assumptions'!AE21)+($H$9*'Land use assumptions'!AD21)+($I$9*'Land use assumptions'!AC21)+($J$9*'Land use assumptions'!AB21)+($K$9*'Land use assumptions'!AA21)++($L$9*'Land use assumptions'!Z21)+($M$9*'Land use assumptions'!Y21)+($N$9*'Land use assumptions'!X21)+($O$9*'Land use assumptions'!W21)+($P$9*'Land use assumptions'!V21)+($Q$9*'Land use assumptions'!U21)+($R$9*'Land use assumptions'!T21)+($S$9*'Land use assumptions'!S21)+($T$9*'Land use assumptions'!R21)+($U$9*'Land use assumptions'!Q21)+($V$9*'Land use assumptions'!P21)+($W$9*'Land use assumptions'!O21)+($X$9*'Land use assumptions'!N21)+($Y$9*'Land use assumptions'!M21)+($Z$9*'Land use assumptions'!L21)+($AA$9*'Land use assumptions'!K21)+($AB$9*'Land use assumptions'!J21)+($AC$9*'Land use assumptions'!I21)+($AD$9*'Land use assumptions'!H21)+($AE$9*'Land use assumptions'!G21)+($AF$9*'Land use assumptions'!F21)+($AG$9*'Land use assumptions'!E21)</f>
        <v>0</v>
      </c>
      <c r="AH14" s="282">
        <f>($E$9*'Land use assumptions'!AH21)+($F$9*'Land use assumptions'!AG21)+($G$9*'Land use assumptions'!AF21)+($H$9*'Land use assumptions'!AE21)+($I$9*'Land use assumptions'!AD21)+($J$9*'Land use assumptions'!AC21)+($K$9*'Land use assumptions'!AB21)++($L$9*'Land use assumptions'!AA21)+($M$9*'Land use assumptions'!Z21)+($N$9*'Land use assumptions'!Y21)+($O$9*'Land use assumptions'!X21)+($P$9*'Land use assumptions'!W21)+($Q$9*'Land use assumptions'!V21)+($R$9*'Land use assumptions'!U21)+($S$9*'Land use assumptions'!T21)+($T$9*'Land use assumptions'!S21)+($U$9*'Land use assumptions'!R21)+($V$9*'Land use assumptions'!Q21)+($W$9*'Land use assumptions'!P21)+($X$9*'Land use assumptions'!O21)+($Y$9*'Land use assumptions'!N21)+($Z$9*'Land use assumptions'!M21)+($AA$9*'Land use assumptions'!L21)+($AB$9*'Land use assumptions'!K21)+($AC$9*'Land use assumptions'!J21)+($AD$9*'Land use assumptions'!I21)+($AE$9*'Land use assumptions'!H21)+($AF$9*'Land use assumptions'!G21)+($AG$9*'Land use assumptions'!F21)+($AH$9*'Land use assumptions'!E21)</f>
        <v>0</v>
      </c>
      <c r="AI14" s="282">
        <f>($E$9*'Land use assumptions'!AI21)+($F$9*'Land use assumptions'!AH21)+($G$9*'Land use assumptions'!AG21)+($H$9*'Land use assumptions'!AF21)+($I$9*'Land use assumptions'!AE21)+($J$9*'Land use assumptions'!AD21)+($K$9*'Land use assumptions'!AC21)++($L$9*'Land use assumptions'!AB21)+($M$9*'Land use assumptions'!AA21)+($N$9*'Land use assumptions'!Z21)+($O$9*'Land use assumptions'!Y21)+($P$9*'Land use assumptions'!X21)+($Q$9*'Land use assumptions'!W21)+($R$9*'Land use assumptions'!V21)+($S$9*'Land use assumptions'!U21)+($T$9*'Land use assumptions'!T21)+($U$9*'Land use assumptions'!S21)+($V$9*'Land use assumptions'!R21)+($W$9*'Land use assumptions'!Q21)+($X$9*'Land use assumptions'!P21)+($Y$9*'Land use assumptions'!O21)+($Z$9*'Land use assumptions'!N21)+($AA$9*'Land use assumptions'!M21)+($AB$9*'Land use assumptions'!L21)+($AC$9*'Land use assumptions'!K21)+($AD$9*'Land use assumptions'!J21)+($AE$9*'Land use assumptions'!I21)+($AF$9*'Land use assumptions'!H21)+($AG$9*'Land use assumptions'!G21)+($AH$9*'Land use assumptions'!F21)+($AI$9*'Land use assumptions'!E21)</f>
        <v>0</v>
      </c>
    </row>
    <row r="15" spans="2:35" ht="15.75" thickBot="1" x14ac:dyDescent="0.3">
      <c r="B15" s="15"/>
      <c r="C15" s="16"/>
      <c r="D15" s="1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327"/>
    </row>
    <row r="16" spans="2:35" ht="16.5" thickBot="1" x14ac:dyDescent="0.3">
      <c r="B16" s="473" t="s">
        <v>436</v>
      </c>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row>
    <row r="17" spans="2:35" x14ac:dyDescent="0.25">
      <c r="B17" s="159"/>
      <c r="C17" s="12"/>
      <c r="D17" s="12"/>
      <c r="E17" s="319">
        <v>2020</v>
      </c>
      <c r="F17" s="319">
        <v>2021</v>
      </c>
      <c r="G17" s="319">
        <v>2022</v>
      </c>
      <c r="H17" s="319">
        <v>2023</v>
      </c>
      <c r="I17" s="319">
        <v>2024</v>
      </c>
      <c r="J17" s="319">
        <v>2025</v>
      </c>
      <c r="K17" s="319">
        <v>2026</v>
      </c>
      <c r="L17" s="319">
        <v>2027</v>
      </c>
      <c r="M17" s="319">
        <v>2028</v>
      </c>
      <c r="N17" s="319">
        <v>2029</v>
      </c>
      <c r="O17" s="319">
        <v>2030</v>
      </c>
      <c r="P17" s="319">
        <v>2031</v>
      </c>
      <c r="Q17" s="319">
        <v>2032</v>
      </c>
      <c r="R17" s="319">
        <v>2033</v>
      </c>
      <c r="S17" s="319">
        <v>2034</v>
      </c>
      <c r="T17" s="319">
        <v>2035</v>
      </c>
      <c r="U17" s="319">
        <v>2036</v>
      </c>
      <c r="V17" s="319">
        <v>2037</v>
      </c>
      <c r="W17" s="319">
        <v>2038</v>
      </c>
      <c r="X17" s="319">
        <v>2039</v>
      </c>
      <c r="Y17" s="319">
        <v>2040</v>
      </c>
      <c r="Z17" s="319">
        <v>2041</v>
      </c>
      <c r="AA17" s="319">
        <v>2042</v>
      </c>
      <c r="AB17" s="319">
        <v>2043</v>
      </c>
      <c r="AC17" s="319">
        <v>2044</v>
      </c>
      <c r="AD17" s="319">
        <v>2045</v>
      </c>
      <c r="AE17" s="319">
        <v>2046</v>
      </c>
      <c r="AF17" s="319">
        <v>2047</v>
      </c>
      <c r="AG17" s="319">
        <v>2048</v>
      </c>
      <c r="AH17" s="319">
        <v>2049</v>
      </c>
      <c r="AI17" s="326">
        <v>2050</v>
      </c>
    </row>
    <row r="18" spans="2:35" x14ac:dyDescent="0.25">
      <c r="B18" s="520" t="s">
        <v>436</v>
      </c>
      <c r="C18" s="521"/>
      <c r="D18" s="318" t="s">
        <v>504</v>
      </c>
      <c r="E18" s="404">
        <f>SUM(E13:E14)</f>
        <v>0</v>
      </c>
      <c r="F18" s="404">
        <f t="shared" ref="F18:AI18" si="0">SUM(F13:F14)</f>
        <v>0</v>
      </c>
      <c r="G18" s="404">
        <f t="shared" si="0"/>
        <v>0</v>
      </c>
      <c r="H18" s="404">
        <f t="shared" si="0"/>
        <v>0</v>
      </c>
      <c r="I18" s="404">
        <f t="shared" si="0"/>
        <v>0</v>
      </c>
      <c r="J18" s="404">
        <f t="shared" si="0"/>
        <v>0</v>
      </c>
      <c r="K18" s="404">
        <f t="shared" si="0"/>
        <v>0</v>
      </c>
      <c r="L18" s="404">
        <f t="shared" si="0"/>
        <v>0</v>
      </c>
      <c r="M18" s="404">
        <f t="shared" si="0"/>
        <v>0</v>
      </c>
      <c r="N18" s="404">
        <f t="shared" si="0"/>
        <v>0</v>
      </c>
      <c r="O18" s="404">
        <f t="shared" si="0"/>
        <v>0</v>
      </c>
      <c r="P18" s="404">
        <f t="shared" si="0"/>
        <v>0</v>
      </c>
      <c r="Q18" s="404">
        <f t="shared" si="0"/>
        <v>0</v>
      </c>
      <c r="R18" s="404">
        <f t="shared" si="0"/>
        <v>0</v>
      </c>
      <c r="S18" s="404">
        <f t="shared" si="0"/>
        <v>0</v>
      </c>
      <c r="T18" s="404">
        <f t="shared" si="0"/>
        <v>0</v>
      </c>
      <c r="U18" s="404">
        <f t="shared" si="0"/>
        <v>0</v>
      </c>
      <c r="V18" s="404">
        <f t="shared" si="0"/>
        <v>0</v>
      </c>
      <c r="W18" s="404">
        <f t="shared" si="0"/>
        <v>0</v>
      </c>
      <c r="X18" s="404">
        <f t="shared" si="0"/>
        <v>0</v>
      </c>
      <c r="Y18" s="404">
        <f t="shared" si="0"/>
        <v>0</v>
      </c>
      <c r="Z18" s="404">
        <f t="shared" si="0"/>
        <v>0</v>
      </c>
      <c r="AA18" s="404">
        <f t="shared" si="0"/>
        <v>0</v>
      </c>
      <c r="AB18" s="404">
        <f t="shared" si="0"/>
        <v>0</v>
      </c>
      <c r="AC18" s="404">
        <f t="shared" si="0"/>
        <v>0</v>
      </c>
      <c r="AD18" s="404">
        <f t="shared" si="0"/>
        <v>0</v>
      </c>
      <c r="AE18" s="404">
        <f t="shared" si="0"/>
        <v>0</v>
      </c>
      <c r="AF18" s="404">
        <f t="shared" si="0"/>
        <v>0</v>
      </c>
      <c r="AG18" s="404">
        <f t="shared" si="0"/>
        <v>0</v>
      </c>
      <c r="AH18" s="404">
        <f t="shared" si="0"/>
        <v>0</v>
      </c>
      <c r="AI18" s="404">
        <f t="shared" si="0"/>
        <v>0</v>
      </c>
    </row>
    <row r="19" spans="2:35" ht="15.75" thickBot="1" x14ac:dyDescent="0.3">
      <c r="B19" s="15"/>
      <c r="C19" s="16"/>
      <c r="D19" s="1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327"/>
    </row>
    <row r="20" spans="2:35" ht="16.5" thickBot="1" x14ac:dyDescent="0.3">
      <c r="B20" s="473" t="s">
        <v>435</v>
      </c>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row>
    <row r="21" spans="2:35" x14ac:dyDescent="0.25">
      <c r="B21" s="159"/>
      <c r="C21" s="12"/>
      <c r="D21" s="12"/>
      <c r="E21" s="319">
        <v>2020</v>
      </c>
      <c r="F21" s="319">
        <v>2021</v>
      </c>
      <c r="G21" s="319">
        <v>2022</v>
      </c>
      <c r="H21" s="319">
        <v>2023</v>
      </c>
      <c r="I21" s="319">
        <v>2024</v>
      </c>
      <c r="J21" s="319">
        <v>2025</v>
      </c>
      <c r="K21" s="319">
        <v>2026</v>
      </c>
      <c r="L21" s="319">
        <v>2027</v>
      </c>
      <c r="M21" s="319">
        <v>2028</v>
      </c>
      <c r="N21" s="319">
        <v>2029</v>
      </c>
      <c r="O21" s="319">
        <v>2030</v>
      </c>
      <c r="P21" s="319">
        <v>2031</v>
      </c>
      <c r="Q21" s="319">
        <v>2032</v>
      </c>
      <c r="R21" s="319">
        <v>2033</v>
      </c>
      <c r="S21" s="319">
        <v>2034</v>
      </c>
      <c r="T21" s="319">
        <v>2035</v>
      </c>
      <c r="U21" s="319">
        <v>2036</v>
      </c>
      <c r="V21" s="319">
        <v>2037</v>
      </c>
      <c r="W21" s="319">
        <v>2038</v>
      </c>
      <c r="X21" s="319">
        <v>2039</v>
      </c>
      <c r="Y21" s="319">
        <v>2040</v>
      </c>
      <c r="Z21" s="319">
        <v>2041</v>
      </c>
      <c r="AA21" s="319">
        <v>2042</v>
      </c>
      <c r="AB21" s="319">
        <v>2043</v>
      </c>
      <c r="AC21" s="319">
        <v>2044</v>
      </c>
      <c r="AD21" s="319">
        <v>2045</v>
      </c>
      <c r="AE21" s="319">
        <v>2046</v>
      </c>
      <c r="AF21" s="319">
        <v>2047</v>
      </c>
      <c r="AG21" s="319">
        <v>2048</v>
      </c>
      <c r="AH21" s="319">
        <v>2049</v>
      </c>
      <c r="AI21" s="326">
        <v>2050</v>
      </c>
    </row>
    <row r="22" spans="2:35" x14ac:dyDescent="0.25">
      <c r="B22" s="521" t="s">
        <v>451</v>
      </c>
      <c r="C22" s="521"/>
      <c r="D22" s="318" t="s">
        <v>433</v>
      </c>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2"/>
    </row>
    <row r="23" spans="2:35" x14ac:dyDescent="0.25">
      <c r="B23" s="521" t="s">
        <v>450</v>
      </c>
      <c r="C23" s="521"/>
      <c r="D23" s="318" t="s">
        <v>433</v>
      </c>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3"/>
    </row>
    <row r="24" spans="2:35" ht="15.75" thickBot="1" x14ac:dyDescent="0.3">
      <c r="B24" s="15"/>
      <c r="C24" s="16"/>
      <c r="D24" s="1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327"/>
    </row>
    <row r="25" spans="2:35" ht="16.5" thickBot="1" x14ac:dyDescent="0.3">
      <c r="B25" s="473" t="s">
        <v>507</v>
      </c>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row>
    <row r="26" spans="2:35" x14ac:dyDescent="0.25">
      <c r="B26" s="159"/>
      <c r="C26" s="12"/>
      <c r="D26" s="12"/>
      <c r="E26" s="319">
        <v>2020</v>
      </c>
      <c r="F26" s="319">
        <v>2021</v>
      </c>
      <c r="G26" s="319">
        <v>2022</v>
      </c>
      <c r="H26" s="319">
        <v>2023</v>
      </c>
      <c r="I26" s="319">
        <v>2024</v>
      </c>
      <c r="J26" s="319">
        <v>2025</v>
      </c>
      <c r="K26" s="319">
        <v>2026</v>
      </c>
      <c r="L26" s="319">
        <v>2027</v>
      </c>
      <c r="M26" s="319">
        <v>2028</v>
      </c>
      <c r="N26" s="319">
        <v>2029</v>
      </c>
      <c r="O26" s="319">
        <v>2030</v>
      </c>
      <c r="P26" s="319">
        <v>2031</v>
      </c>
      <c r="Q26" s="319">
        <v>2032</v>
      </c>
      <c r="R26" s="319">
        <v>2033</v>
      </c>
      <c r="S26" s="319">
        <v>2034</v>
      </c>
      <c r="T26" s="319">
        <v>2035</v>
      </c>
      <c r="U26" s="319">
        <v>2036</v>
      </c>
      <c r="V26" s="319">
        <v>2037</v>
      </c>
      <c r="W26" s="319">
        <v>2038</v>
      </c>
      <c r="X26" s="319">
        <v>2039</v>
      </c>
      <c r="Y26" s="319">
        <v>2040</v>
      </c>
      <c r="Z26" s="319">
        <v>2041</v>
      </c>
      <c r="AA26" s="319">
        <v>2042</v>
      </c>
      <c r="AB26" s="319">
        <v>2043</v>
      </c>
      <c r="AC26" s="319">
        <v>2044</v>
      </c>
      <c r="AD26" s="319">
        <v>2045</v>
      </c>
      <c r="AE26" s="319">
        <v>2046</v>
      </c>
      <c r="AF26" s="319">
        <v>2047</v>
      </c>
      <c r="AG26" s="319">
        <v>2048</v>
      </c>
      <c r="AH26" s="319">
        <v>2049</v>
      </c>
      <c r="AI26" s="326">
        <v>2050</v>
      </c>
    </row>
    <row r="27" spans="2:35" x14ac:dyDescent="0.25">
      <c r="B27" s="521" t="s">
        <v>451</v>
      </c>
      <c r="C27" s="521"/>
      <c r="D27" s="318" t="s">
        <v>504</v>
      </c>
      <c r="E27" s="282">
        <f>$E$22*'Land use assumptions'!E33</f>
        <v>0</v>
      </c>
      <c r="F27" s="282">
        <f>($E$22*'Land use assumptions'!F33)+($F$22*'Land use assumptions'!E33)</f>
        <v>0</v>
      </c>
      <c r="G27" s="282">
        <f>($E$22*'Land use assumptions'!G33)+($F$22*'Land use assumptions'!F33)+($G$22*'Land use assumptions'!E33)</f>
        <v>0</v>
      </c>
      <c r="H27" s="282">
        <f>($E$22*'Land use assumptions'!H33)+($F$22*'Land use assumptions'!G33)+($G$22*'Land use assumptions'!F33)+($H$22*'Land use assumptions'!E33)</f>
        <v>0</v>
      </c>
      <c r="I27" s="282">
        <f>($E$22*'Land use assumptions'!I33)+($F$22*'Land use assumptions'!H33)+($G$22*'Land use assumptions'!G33)+($H$22*'Land use assumptions'!F33)+($I$22*'Land use assumptions'!E33)</f>
        <v>0</v>
      </c>
      <c r="J27" s="282">
        <f>($E$22*'Land use assumptions'!J33)+($F$22*'Land use assumptions'!I33)+($G$22*'Land use assumptions'!H33)+($H$22*'Land use assumptions'!G33)+($I$22*'Land use assumptions'!F33)+($J$22*'Land use assumptions'!E33)</f>
        <v>0</v>
      </c>
      <c r="K27" s="282">
        <f>($E$22*'Land use assumptions'!K33)+($F$22*'Land use assumptions'!J33)+($G$22*'Land use assumptions'!I33)+($H$22*'Land use assumptions'!H33)+($I$22*'Land use assumptions'!G33)+($J$22*'Land use assumptions'!F33)+($K$22*'Land use assumptions'!E33)</f>
        <v>0</v>
      </c>
      <c r="L27" s="282">
        <f>($E$22*'Land use assumptions'!L33)+($F$22*'Land use assumptions'!K33)+($G$22*'Land use assumptions'!J33)+($H$22*'Land use assumptions'!I33)+($I$22*'Land use assumptions'!H33)+($J$22*'Land use assumptions'!G33)+($K$22*'Land use assumptions'!F33)+($L$22*'Land use assumptions'!E33)</f>
        <v>0</v>
      </c>
      <c r="M27" s="282">
        <f>($E$22*'Land use assumptions'!M33)+($F$22*'Land use assumptions'!L33)+($G$22*'Land use assumptions'!K33)+($H$22*'Land use assumptions'!J33)+($I$22*'Land use assumptions'!I33)+($J$22*'Land use assumptions'!H33)+($K$22*'Land use assumptions'!G33)+($L$22*'Land use assumptions'!F33)+($M$22*'Land use assumptions'!E33)</f>
        <v>0</v>
      </c>
      <c r="N27" s="282">
        <f>($E$22*'Land use assumptions'!N33)+($F$22*'Land use assumptions'!M33)+($G$22*'Land use assumptions'!L33)+($H$22*'Land use assumptions'!K33)+($I$22*'Land use assumptions'!J33)+($J$22*'Land use assumptions'!I33)+($K$22*'Land use assumptions'!H33)+($L$22*'Land use assumptions'!G33)+($M$22*'Land use assumptions'!F33)+($N$22*'Land use assumptions'!E33)</f>
        <v>0</v>
      </c>
      <c r="O27" s="282">
        <f>($E$22*'Land use assumptions'!O33)+($F$22*'Land use assumptions'!N33)+($G$22*'Land use assumptions'!M33)+($H$22*'Land use assumptions'!L33)+($I$22*'Land use assumptions'!K33)+($J$22*'Land use assumptions'!J33)+($K$22*'Land use assumptions'!I33)+($L$22*'Land use assumptions'!H33)+($M$22*'Land use assumptions'!G33)+($N$22*'Land use assumptions'!F33)+($O$22*'Land use assumptions'!E33)</f>
        <v>0</v>
      </c>
      <c r="P27" s="282">
        <f>($E$22*'Land use assumptions'!P33)+($F$22*'Land use assumptions'!O33)+($G$22*'Land use assumptions'!N33)+($H$22*'Land use assumptions'!M33)+($I$22*'Land use assumptions'!L33)+($J$22*'Land use assumptions'!K33)+($K$22*'Land use assumptions'!J33)+($L$22*'Land use assumptions'!I33)+($M$22*'Land use assumptions'!H33)+($N$22*'Land use assumptions'!G33)+($O$22*'Land use assumptions'!F33)+($P$22*'Land use assumptions'!E33)</f>
        <v>0</v>
      </c>
      <c r="Q27" s="282">
        <f>($E$22*'Land use assumptions'!Q33)+($F$22*'Land use assumptions'!P33)+($G$22*'Land use assumptions'!O33)+($H$22*'Land use assumptions'!N33)+($I$22*'Land use assumptions'!M33)+($J$22*'Land use assumptions'!L33)+($K$22*'Land use assumptions'!K33)+($L$22*'Land use assumptions'!J33)+($M$22*'Land use assumptions'!I33)+($N$22*'Land use assumptions'!H33)+($O$22*'Land use assumptions'!G33)+($P$22*'Land use assumptions'!F33)+($Q$22*'Land use assumptions'!E33)</f>
        <v>0</v>
      </c>
      <c r="R27" s="282">
        <f>($E$22*'Land use assumptions'!R33)+($F$22*'Land use assumptions'!Q33)+($G$22*'Land use assumptions'!P33)+($H$22*'Land use assumptions'!O33)+($I$22*'Land use assumptions'!N33)+($J$22*'Land use assumptions'!M33)+($K$22*'Land use assumptions'!L33)+($L$22*'Land use assumptions'!K33)+($M$22*'Land use assumptions'!J33)+($N$22*'Land use assumptions'!I33)+($O$22*'Land use assumptions'!H33)+($P$22*'Land use assumptions'!G33)+($Q$22*'Land use assumptions'!F33)+($R$22*'Land use assumptions'!E33)</f>
        <v>0</v>
      </c>
      <c r="S27" s="282">
        <f>($E$22*'Land use assumptions'!S33)+($F$22*'Land use assumptions'!R33)+($G$22*'Land use assumptions'!Q33)+($H$22*'Land use assumptions'!P33)+($I$22*'Land use assumptions'!O33)+($J$22*'Land use assumptions'!N33)+($K$22*'Land use assumptions'!M33)+($L$22*'Land use assumptions'!L33)+($M$22*'Land use assumptions'!K33)+($N$22*'Land use assumptions'!J33)+($O$22*'Land use assumptions'!I33)+($P$22*'Land use assumptions'!H33)+($Q$22*'Land use assumptions'!G33)+($R$22*'Land use assumptions'!F33)+($S$22*'Land use assumptions'!E33)</f>
        <v>0</v>
      </c>
      <c r="T27" s="282">
        <f>($E$22*'Land use assumptions'!T33)+($F$22*'Land use assumptions'!S33)+($G$22*'Land use assumptions'!R33)+($H$22*'Land use assumptions'!Q33)+($I$22*'Land use assumptions'!P33)+($J$22*'Land use assumptions'!O33)+($K$22*'Land use assumptions'!N33)+($L$22*'Land use assumptions'!M33)+($M$22*'Land use assumptions'!L33)+($N$22*'Land use assumptions'!K33)+($O$22*'Land use assumptions'!J33)+($P$22*'Land use assumptions'!I33)+($Q$22*'Land use assumptions'!H33)+($R$22*'Land use assumptions'!G33)+($S$22*'Land use assumptions'!F33)+($T$22*'Land use assumptions'!E33)</f>
        <v>0</v>
      </c>
      <c r="U27" s="282">
        <f>($E$22*'Land use assumptions'!U33)+($F$22*'Land use assumptions'!T33)+($G$22*'Land use assumptions'!S33)+($H$22*'Land use assumptions'!R33)+($I$22*'Land use assumptions'!Q33)+($J$22*'Land use assumptions'!P33)+($K$22*'Land use assumptions'!O33)+($L$22*'Land use assumptions'!N33)+($M$22*'Land use assumptions'!M33)+($N$22*'Land use assumptions'!L33)+($O$22*'Land use assumptions'!K33)+($P$22*'Land use assumptions'!J33)+($Q$22*'Land use assumptions'!I33)+($R$22*'Land use assumptions'!H33)+($S$22*'Land use assumptions'!G33)+($T$22*'Land use assumptions'!F33)+($U$22*'Land use assumptions'!E33)</f>
        <v>0</v>
      </c>
      <c r="V27" s="282">
        <f>($E$22*'Land use assumptions'!V33)+($F$22*'Land use assumptions'!U33)+($G$22*'Land use assumptions'!T33)+($H$22*'Land use assumptions'!S33)+($I$22*'Land use assumptions'!R33)+($J$22*'Land use assumptions'!Q33)+($K$22*'Land use assumptions'!P33)+($L$22*'Land use assumptions'!O33)+($M$22*'Land use assumptions'!N33)+($N$22*'Land use assumptions'!M33)+($O$22*'Land use assumptions'!L33)+($P$22*'Land use assumptions'!K33)+($Q$22*'Land use assumptions'!J33)+($R$22*'Land use assumptions'!I33)+($S$22*'Land use assumptions'!H33)+($T$22*'Land use assumptions'!G33)+($U$22*'Land use assumptions'!F33)+($V$22*'Land use assumptions'!E33)</f>
        <v>0</v>
      </c>
      <c r="W27" s="282">
        <f>($E$22*'Land use assumptions'!W33)+($F$22*'Land use assumptions'!V33)+($G$22*'Land use assumptions'!U33)+($H$22*'Land use assumptions'!T33)+($I$22*'Land use assumptions'!S33)+($J$22*'Land use assumptions'!R33)+($K$22*'Land use assumptions'!Q33)+($L$22*'Land use assumptions'!P33)+($M$22*'Land use assumptions'!O33)+($N$22*'Land use assumptions'!N33)+($O$22*'Land use assumptions'!M33)+($P$22*'Land use assumptions'!L33)+($Q$22*'Land use assumptions'!K33)+($R$22*'Land use assumptions'!J33)+($S$22*'Land use assumptions'!I33)+($T$22*'Land use assumptions'!H33)+($U$22*'Land use assumptions'!G33)+($V$22*'Land use assumptions'!F33)+($W$22*'Land use assumptions'!E33)</f>
        <v>0</v>
      </c>
      <c r="X27" s="282">
        <f>($E$22*'Land use assumptions'!X33)+($F$22*'Land use assumptions'!W33)+($G$22*'Land use assumptions'!V33)+($H$22*'Land use assumptions'!U33)+($I$22*'Land use assumptions'!T33)+($J$22*'Land use assumptions'!S33)+($K$22*'Land use assumptions'!R33)+($L$22*'Land use assumptions'!Q33)+($M$22*'Land use assumptions'!P33)+($N$22*'Land use assumptions'!O33)+($O$22*'Land use assumptions'!N33)+($P$22*'Land use assumptions'!M33)+($Q$22*'Land use assumptions'!L33)+($R$22*'Land use assumptions'!K33)+($S$22*'Land use assumptions'!J33)+($T$22*'Land use assumptions'!I33)+($U$22*'Land use assumptions'!H33)+($V$22*'Land use assumptions'!G33)+($W$22*'Land use assumptions'!F33)+($X$22*'Land use assumptions'!E33)</f>
        <v>0</v>
      </c>
      <c r="Y27" s="282">
        <f>($E$22*'Land use assumptions'!Y33)+($F$22*'Land use assumptions'!X33)+($G$22*'Land use assumptions'!W33)+($H$22*'Land use assumptions'!V33)+($I$22*'Land use assumptions'!U33)+($J$22*'Land use assumptions'!T33)+($K$22*'Land use assumptions'!S33)+($L$22*'Land use assumptions'!R33)+($M$22*'Land use assumptions'!Q33)+($N$22*'Land use assumptions'!P33)+($O$22*'Land use assumptions'!O33)+($P$22*'Land use assumptions'!N33)+($Q$22*'Land use assumptions'!M33)+($R$22*'Land use assumptions'!L33)+($S$22*'Land use assumptions'!K33)+($T$22*'Land use assumptions'!J33)+($U$22*'Land use assumptions'!I33)+($V$22*'Land use assumptions'!H33)+($W$22*'Land use assumptions'!G33)+($X$22*'Land use assumptions'!F33)+($Y$22*'Land use assumptions'!E33)</f>
        <v>0</v>
      </c>
      <c r="Z27" s="282">
        <f>($E$22*'Land use assumptions'!Z33)+($F$22*'Land use assumptions'!Y33)+($G$22*'Land use assumptions'!X33)+($H$22*'Land use assumptions'!W33)+($I$22*'Land use assumptions'!V33)+($J$22*'Land use assumptions'!U33)+($K$22*'Land use assumptions'!T33)+($L$22*'Land use assumptions'!S33)+($M$22*'Land use assumptions'!R33)+($N$22*'Land use assumptions'!Q33)+($O$22*'Land use assumptions'!P33)+($P$22*'Land use assumptions'!O33)+($Q$22*'Land use assumptions'!N33)+($R$22*'Land use assumptions'!M33)+($S$22*'Land use assumptions'!L33)+($T$22*'Land use assumptions'!K33)+($U$22*'Land use assumptions'!J33)+($V$22*'Land use assumptions'!I33)+($W$22*'Land use assumptions'!H33)+($X$22*'Land use assumptions'!G33)+($Y$22*'Land use assumptions'!F33)+($Z$22*'Land use assumptions'!E33)</f>
        <v>0</v>
      </c>
      <c r="AA27" s="282">
        <f>($E$22*'Land use assumptions'!AA33)+($F$22*'Land use assumptions'!Z33)+($G$22*'Land use assumptions'!Y33)+($H$22*'Land use assumptions'!X33)+($I$22*'Land use assumptions'!W33)+($J$22*'Land use assumptions'!V33)+($K$22*'Land use assumptions'!U33)+($L$22*'Land use assumptions'!T33)+($M$22*'Land use assumptions'!S33)+($N$22*'Land use assumptions'!R33)+($O$22*'Land use assumptions'!Q33)+($P$22*'Land use assumptions'!P33)+($Q$22*'Land use assumptions'!O33)+($R$22*'Land use assumptions'!N33)+($S$22*'Land use assumptions'!M33)+($T$22*'Land use assumptions'!L33)+($U$22*'Land use assumptions'!K33)+($V$22*'Land use assumptions'!J33)+($W$22*'Land use assumptions'!I33)+($X$22*'Land use assumptions'!H33)+($Y$22*'Land use assumptions'!G33)+($Z$22*'Land use assumptions'!F33)+($AA$22*'Land use assumptions'!E33)</f>
        <v>0</v>
      </c>
      <c r="AB27" s="282">
        <f>($E$22*'Land use assumptions'!AB33)+($F$22*'Land use assumptions'!AA33)+($G$22*'Land use assumptions'!Z33)+($H$22*'Land use assumptions'!Y33)+($I$22*'Land use assumptions'!X33)+($J$22*'Land use assumptions'!W33)+($K$22*'Land use assumptions'!V33)+($L$22*'Land use assumptions'!U33)+($M$22*'Land use assumptions'!T33)+($N$22*'Land use assumptions'!S33)+($O$22*'Land use assumptions'!R33)+($P$22*'Land use assumptions'!Q33)+($Q$22*'Land use assumptions'!P33)+($R$22*'Land use assumptions'!O33)+($S$22*'Land use assumptions'!N33)+($T$22*'Land use assumptions'!M33)+($U$22*'Land use assumptions'!L33)+($V$22*'Land use assumptions'!K33)+($W$22*'Land use assumptions'!J33)+($X$22*'Land use assumptions'!I33)+($Y$22*'Land use assumptions'!H33)+($Z$22*'Land use assumptions'!G33)+($AA$22*'Land use assumptions'!F33)+($AB$22*'Land use assumptions'!E33)</f>
        <v>0</v>
      </c>
      <c r="AC27" s="282">
        <f>($E$22*'Land use assumptions'!AC33)+($F$22*'Land use assumptions'!AB33)+($G$22*'Land use assumptions'!AA33)+($H$22*'Land use assumptions'!Z33)+($I$22*'Land use assumptions'!Y33)+($J$22*'Land use assumptions'!X33)+($K$22*'Land use assumptions'!W33)+($L$22*'Land use assumptions'!V33)+($M$22*'Land use assumptions'!U33)+($N$22*'Land use assumptions'!T33)+($O$22*'Land use assumptions'!S33)+($P$22*'Land use assumptions'!R33)+($Q$22*'Land use assumptions'!Q33)+($R$22*'Land use assumptions'!P33)+($S$22*'Land use assumptions'!O33)+($T$22*'Land use assumptions'!N33)+($U$22*'Land use assumptions'!M33)+($V$22*'Land use assumptions'!L33)+($W$22*'Land use assumptions'!K33)+($X$22*'Land use assumptions'!J33)+($Y$22*'Land use assumptions'!I33)+($Z$22*'Land use assumptions'!H33)+($AA$22*'Land use assumptions'!G33)+($AB$22*'Land use assumptions'!F33)+($AC$22*'Land use assumptions'!E33)</f>
        <v>0</v>
      </c>
      <c r="AD27" s="282">
        <f>($E$22*'Land use assumptions'!AD33)+($F$22*'Land use assumptions'!AC33)+($G$22*'Land use assumptions'!AB33)+($H$22*'Land use assumptions'!AA33)+($I$22*'Land use assumptions'!Z33)+($J$22*'Land use assumptions'!Y33)+($K$22*'Land use assumptions'!X33)+($L$22*'Land use assumptions'!W33)+($M$22*'Land use assumptions'!V33)+($N$22*'Land use assumptions'!U33)+($O$22*'Land use assumptions'!T33)+($P$22*'Land use assumptions'!S33)+($Q$22*'Land use assumptions'!R33)+($R$22*'Land use assumptions'!Q33)+($S$22*'Land use assumptions'!P33)+($T$22*'Land use assumptions'!O33)+($U$22*'Land use assumptions'!N33)+($V$22*'Land use assumptions'!M33)+($W$22*'Land use assumptions'!L33)+($X$22*'Land use assumptions'!K33)+($Y$22*'Land use assumptions'!J33)+($Z$22*'Land use assumptions'!I33)+($AA$22*'Land use assumptions'!H33)+($AB$22*'Land use assumptions'!G33)+($AC$22*'Land use assumptions'!F33)+($AD$22*'Land use assumptions'!E33)</f>
        <v>0</v>
      </c>
      <c r="AE27" s="282">
        <f>($E$22*'Land use assumptions'!AE33)+($F$22*'Land use assumptions'!AD33)+($G$22*'Land use assumptions'!AC33)+($H$22*'Land use assumptions'!AB33)+($I$22*'Land use assumptions'!AA33)+($J$22*'Land use assumptions'!Z33)+($K$22*'Land use assumptions'!Y33)+($L$22*'Land use assumptions'!X33)+($M$22*'Land use assumptions'!W33)+($N$22*'Land use assumptions'!V33)+($O$22*'Land use assumptions'!U33)+($P$22*'Land use assumptions'!T33)+($Q$22*'Land use assumptions'!S33)+($R$22*'Land use assumptions'!R33)+($S$22*'Land use assumptions'!Q33)+($T$22*'Land use assumptions'!P33)+($U$22*'Land use assumptions'!O33)+($V$22*'Land use assumptions'!N33)+($W$22*'Land use assumptions'!M33)+($X$22*'Land use assumptions'!L33)+($Y$22*'Land use assumptions'!K33)+($Z$22*'Land use assumptions'!J33)+($AA$22*'Land use assumptions'!I33)+($AB$22*'Land use assumptions'!H33)+($AC$22*'Land use assumptions'!G33)+($AD$22*'Land use assumptions'!F33)+($AE$22*'Land use assumptions'!E33)</f>
        <v>0</v>
      </c>
      <c r="AF27" s="282">
        <f>($E$22*'Land use assumptions'!AF33)+($F$22*'Land use assumptions'!AE33)+($G$22*'Land use assumptions'!AD33)+($H$22*'Land use assumptions'!AC33)+($I$22*'Land use assumptions'!AB33)+($J$22*'Land use assumptions'!AA33)+($K$22*'Land use assumptions'!Z33)+($L$22*'Land use assumptions'!Y33)+($M$22*'Land use assumptions'!X33)+($N$22*'Land use assumptions'!W33)+($O$22*'Land use assumptions'!V33)+($P$22*'Land use assumptions'!U33)+($Q$22*'Land use assumptions'!T33)+($R$22*'Land use assumptions'!S33)+($S$22*'Land use assumptions'!R33)+($T$22*'Land use assumptions'!Q33)+($U$22*'Land use assumptions'!P33)+($V$22*'Land use assumptions'!O33)+($W$22*'Land use assumptions'!N33)+($X$22*'Land use assumptions'!M33)+($Y$22*'Land use assumptions'!L33)+($Z$22*'Land use assumptions'!K33)+($AA$22*'Land use assumptions'!J33)+($AB$22*'Land use assumptions'!I33)+($AC$22*'Land use assumptions'!H33)+($AD$22*'Land use assumptions'!G33)+($AE$22*'Land use assumptions'!F33)+($AF$22*'Land use assumptions'!E33)</f>
        <v>0</v>
      </c>
      <c r="AG27" s="282">
        <f>($E$22*'Land use assumptions'!AG33)+($F$22*'Land use assumptions'!AF33)+($G$22*'Land use assumptions'!AE33)+($H$22*'Land use assumptions'!AD33)+($I$22*'Land use assumptions'!AC33)+($J$22*'Land use assumptions'!AB33)+($K$22*'Land use assumptions'!AA33)+($L$22*'Land use assumptions'!Z33)+($M$22*'Land use assumptions'!Y33)+($N$22*'Land use assumptions'!X33)+($O$22*'Land use assumptions'!W33)+($P$22*'Land use assumptions'!V33)+($Q$22*'Land use assumptions'!U33)+($R$22*'Land use assumptions'!T33)+($S$22*'Land use assumptions'!S33)+($T$22*'Land use assumptions'!R33)+($U$22*'Land use assumptions'!Q33)+($V$22*'Land use assumptions'!P33)+($W$22*'Land use assumptions'!O33)+($X$22*'Land use assumptions'!N33)+($Y$22*'Land use assumptions'!M33)+($Z$22*'Land use assumptions'!L33)+($AA$22*'Land use assumptions'!K33)+($AB$22*'Land use assumptions'!J33)+($AC$22*'Land use assumptions'!I33)+($AD$22*'Land use assumptions'!H33)+($AE$22*'Land use assumptions'!G33)+($AF$22*'Land use assumptions'!F33)+($AG$22*'Land use assumptions'!E33)</f>
        <v>0</v>
      </c>
      <c r="AH27" s="282">
        <f>($E$22*'Land use assumptions'!AH33)+($F$22*'Land use assumptions'!AG33)+($G$22*'Land use assumptions'!AF33)+($H$22*'Land use assumptions'!AE33)+($I$22*'Land use assumptions'!AD33)+($J$22*'Land use assumptions'!AC33)+($K$22*'Land use assumptions'!AB33)+($L$22*'Land use assumptions'!AA33)+($M$22*'Land use assumptions'!Z33)+($N$22*'Land use assumptions'!Y33)+($O$22*'Land use assumptions'!X33)+($P$22*'Land use assumptions'!W33)+($Q$22*'Land use assumptions'!V33)+($R$22*'Land use assumptions'!U33)+($S$22*'Land use assumptions'!T33)+($T$22*'Land use assumptions'!S33)+($U$22*'Land use assumptions'!R33)+($V$22*'Land use assumptions'!Q33)+($W$22*'Land use assumptions'!P33)+($X$22*'Land use assumptions'!O33)+($Y$22*'Land use assumptions'!N33)+($Z$22*'Land use assumptions'!M33)+($AA$22*'Land use assumptions'!L33)+($AB$22*'Land use assumptions'!K33)+($AC$22*'Land use assumptions'!J33)+($AD$22*'Land use assumptions'!I33)+($AE$22*'Land use assumptions'!H33)+($AF$22*'Land use assumptions'!G33)+($AG$22*'Land use assumptions'!F33)+($AH$22*'Land use assumptions'!E33)</f>
        <v>0</v>
      </c>
      <c r="AI27" s="282">
        <f>($E$22*'Land use assumptions'!AI33)+($F$22*'Land use assumptions'!AH33)+($G$22*'Land use assumptions'!AG33)+($H$22*'Land use assumptions'!AF33)+($I$22*'Land use assumptions'!AE33)+($J$22*'Land use assumptions'!AD33)+($K$22*'Land use assumptions'!AC33)+($L$22*'Land use assumptions'!AB33)+($M$22*'Land use assumptions'!AA33)+($N$22*'Land use assumptions'!Z33)+($O$22*'Land use assumptions'!Y33)+($P$22*'Land use assumptions'!X33)+($Q$22*'Land use assumptions'!W33)+($R$22*'Land use assumptions'!V33)+($S$22*'Land use assumptions'!U33)+($T$22*'Land use assumptions'!T33)+($U$22*'Land use assumptions'!S33)+($V$22*'Land use assumptions'!R33)+($W$22*'Land use assumptions'!Q33)+($X$22*'Land use assumptions'!P33)+($Y$22*'Land use assumptions'!O33)+($Z$22*'Land use assumptions'!N33)+($AA$22*'Land use assumptions'!M33)+($AB$22*'Land use assumptions'!L33)+($AC$22*'Land use assumptions'!K33)+($AD$22*'Land use assumptions'!J33)+($AE$22*'Land use assumptions'!I33)+($AF$22*'Land use assumptions'!H33)+($AG$22*'Land use assumptions'!G33)+($AH$22*'Land use assumptions'!F33)+($AI$22*'Land use assumptions'!E33)</f>
        <v>0</v>
      </c>
    </row>
    <row r="28" spans="2:35" x14ac:dyDescent="0.25">
      <c r="B28" s="521" t="s">
        <v>450</v>
      </c>
      <c r="C28" s="521"/>
      <c r="D28" s="318" t="s">
        <v>504</v>
      </c>
      <c r="E28" s="282">
        <f>($E$23*'Land use assumptions'!E39)</f>
        <v>0</v>
      </c>
      <c r="F28" s="282">
        <f>($E$23*'Land use assumptions'!F39)+($F$23*'Land use assumptions'!E39)</f>
        <v>0</v>
      </c>
      <c r="G28" s="282">
        <f>($E$23*'Land use assumptions'!G39)+($F$23*'Land use assumptions'!F39)+($G$23*'Land use assumptions'!E39)</f>
        <v>0</v>
      </c>
      <c r="H28" s="282">
        <f>($E$23*'Land use assumptions'!H39)+($F$23*'Land use assumptions'!G39)+($G$23*'Land use assumptions'!F39)+($H$23*'Land use assumptions'!E39)</f>
        <v>0</v>
      </c>
      <c r="I28" s="282">
        <f>($E$23*'Land use assumptions'!I39)+($F$23*'Land use assumptions'!H39)+($G$23*'Land use assumptions'!G39)+($H$23*'Land use assumptions'!F39)+($I$23*'Land use assumptions'!E39)</f>
        <v>0</v>
      </c>
      <c r="J28" s="282">
        <f>($E$23*'Land use assumptions'!J39)+($F$23*'Land use assumptions'!I39)+($G$23*'Land use assumptions'!H39)+($H$23*'Land use assumptions'!G39)+($I$23*'Land use assumptions'!F39)+($J$23*'Land use assumptions'!E39)</f>
        <v>0</v>
      </c>
      <c r="K28" s="282">
        <f>($E$23*'Land use assumptions'!K39)+($F$23*'Land use assumptions'!J39)+($G$23*'Land use assumptions'!I39)+($H$23*'Land use assumptions'!H39)+($I$23*'Land use assumptions'!G39)+($J$23*'Land use assumptions'!F39)+($K$23*'Land use assumptions'!E39)</f>
        <v>0</v>
      </c>
      <c r="L28" s="282">
        <f>($E$23*'Land use assumptions'!L39)+($F$23*'Land use assumptions'!K39)+($G$23*'Land use assumptions'!J39)+($H$23*'Land use assumptions'!I39)+($I$23*'Land use assumptions'!H39)+($J$23*'Land use assumptions'!G39)+($K$23*'Land use assumptions'!F39)+($L$23*'Land use assumptions'!E39)</f>
        <v>0</v>
      </c>
      <c r="M28" s="282">
        <f>($E$23*'Land use assumptions'!M39)+($F$23*'Land use assumptions'!L39)+($G$23*'Land use assumptions'!K39)+($H$23*'Land use assumptions'!J39)+($I$23*'Land use assumptions'!I39)+($J$23*'Land use assumptions'!H39)+($K$23*'Land use assumptions'!G39)+($L$23*'Land use assumptions'!F39)+($M$23*'Land use assumptions'!E39)</f>
        <v>0</v>
      </c>
      <c r="N28" s="282">
        <f>($E$23*'Land use assumptions'!N39)+($F$23*'Land use assumptions'!M39)+($G$23*'Land use assumptions'!L39)+($H$23*'Land use assumptions'!K39)+($I$23*'Land use assumptions'!J39)+($J$23*'Land use assumptions'!I39)+($K$23*'Land use assumptions'!H39)+($L$23*'Land use assumptions'!G39)+($M$23*'Land use assumptions'!F39)+($N$23*'Land use assumptions'!E39)</f>
        <v>0</v>
      </c>
      <c r="O28" s="282">
        <f>($E$23*'Land use assumptions'!O39)+($F$23*'Land use assumptions'!N39)+($G$23*'Land use assumptions'!M39)+($H$23*'Land use assumptions'!L39)+($I$23*'Land use assumptions'!K39)+($J$23*'Land use assumptions'!J39)+($K$23*'Land use assumptions'!I39)+($L$23*'Land use assumptions'!H39)+($M$23*'Land use assumptions'!G39)+($N$23*'Land use assumptions'!F39)+($O$23*'Land use assumptions'!E39)</f>
        <v>0</v>
      </c>
      <c r="P28" s="282">
        <f>($E$23*'Land use assumptions'!P39)+($F$23*'Land use assumptions'!O39)+($G$23*'Land use assumptions'!N39)+($H$23*'Land use assumptions'!M39)+($I$23*'Land use assumptions'!L39)+($J$23*'Land use assumptions'!K39)+($K$23*'Land use assumptions'!J39)+($L$23*'Land use assumptions'!I39)+($M$23*'Land use assumptions'!H39)+($N$23*'Land use assumptions'!G39)+($O$23*'Land use assumptions'!F39)+($P$23*'Land use assumptions'!E39)</f>
        <v>0</v>
      </c>
      <c r="Q28" s="282">
        <f>($E$23*'Land use assumptions'!Q39)+($F$23*'Land use assumptions'!P39)+($G$23*'Land use assumptions'!O39)+($H$23*'Land use assumptions'!N39)+($I$23*'Land use assumptions'!M39)+($J$23*'Land use assumptions'!L39)+($K$23*'Land use assumptions'!K39)+($L$23*'Land use assumptions'!J39)+($M$23*'Land use assumptions'!I39)+($N$23*'Land use assumptions'!H39)+($O$23*'Land use assumptions'!G39)+($P$23*'Land use assumptions'!F39)+($Q$23*'Land use assumptions'!E39)</f>
        <v>0</v>
      </c>
      <c r="R28" s="282">
        <f>($E$23*'Land use assumptions'!R39)+($F$23*'Land use assumptions'!Q39)+($G$23*'Land use assumptions'!P39)+($H$23*'Land use assumptions'!O39)+($I$23*'Land use assumptions'!N39)+($J$23*'Land use assumptions'!M39)+($K$23*'Land use assumptions'!L39)+($L$23*'Land use assumptions'!K39)+($M$23*'Land use assumptions'!J39)+($N$23*'Land use assumptions'!I39)+($O$23*'Land use assumptions'!H39)+($P$23*'Land use assumptions'!G39)+($Q$23*'Land use assumptions'!F39)+($R$23*'Land use assumptions'!E39)</f>
        <v>0</v>
      </c>
      <c r="S28" s="282">
        <f>($E$23*'Land use assumptions'!S39)+($F$23*'Land use assumptions'!R39)+($G$23*'Land use assumptions'!Q39)+($H$23*'Land use assumptions'!P39)+($I$23*'Land use assumptions'!O39)+($J$23*'Land use assumptions'!N39)+($K$23*'Land use assumptions'!M39)+($L$23*'Land use assumptions'!L39)+($M$23*'Land use assumptions'!K39)+($N$23*'Land use assumptions'!J39)+($O$23*'Land use assumptions'!I39)+($P$23*'Land use assumptions'!H39)+($Q$23*'Land use assumptions'!G39)+($R$23*'Land use assumptions'!F39)+($S$23*'Land use assumptions'!E39)</f>
        <v>0</v>
      </c>
      <c r="T28" s="282">
        <f>($E$23*'Land use assumptions'!T39)+($F$23*'Land use assumptions'!S39)+($G$23*'Land use assumptions'!R39)+($H$23*'Land use assumptions'!Q39)+($I$23*'Land use assumptions'!P39)+($J$23*'Land use assumptions'!O39)+($K$23*'Land use assumptions'!N39)+($L$23*'Land use assumptions'!M39)+($M$23*'Land use assumptions'!L39)+($N$23*'Land use assumptions'!K39)+($O$23*'Land use assumptions'!J39)+($P$23*'Land use assumptions'!I39)+($Q$23*'Land use assumptions'!H39)+($R$23*'Land use assumptions'!G39)+($S$23*'Land use assumptions'!F39)+($T$23*'Land use assumptions'!E39)</f>
        <v>0</v>
      </c>
      <c r="U28" s="282">
        <f>($E$23*'Land use assumptions'!U39)+($F$23*'Land use assumptions'!T39)+($G$23*'Land use assumptions'!S39)+($H$23*'Land use assumptions'!R39)+($I$23*'Land use assumptions'!Q39)+($J$23*'Land use assumptions'!P39)+($K$23*'Land use assumptions'!O39)+($L$23*'Land use assumptions'!N39)+($M$23*'Land use assumptions'!M39)+($N$23*'Land use assumptions'!L39)+($O$23*'Land use assumptions'!K39)+($P$23*'Land use assumptions'!J39)+($Q$23*'Land use assumptions'!I39)+($R$23*'Land use assumptions'!H39)+($S$23*'Land use assumptions'!G39)+($T$23*'Land use assumptions'!F39)+($U$23*'Land use assumptions'!E39)</f>
        <v>0</v>
      </c>
      <c r="V28" s="282">
        <f>($E$23*'Land use assumptions'!V39)+($F$23*'Land use assumptions'!U39)+($G$23*'Land use assumptions'!T39)+($H$23*'Land use assumptions'!S39)+($I$23*'Land use assumptions'!R39)+($J$23*'Land use assumptions'!Q39)+($K$23*'Land use assumptions'!P39)+($L$23*'Land use assumptions'!O39)+($M$23*'Land use assumptions'!N39)+($N$23*'Land use assumptions'!M39)+($O$23*'Land use assumptions'!L39)+($P$23*'Land use assumptions'!K39)+($Q$23*'Land use assumptions'!J39)+($R$23*'Land use assumptions'!I39)+($S$23*'Land use assumptions'!H39)+($T$23*'Land use assumptions'!G39)+($U$23*'Land use assumptions'!F39)+($V$23*'Land use assumptions'!E39)</f>
        <v>0</v>
      </c>
      <c r="W28" s="282">
        <f>($E$23*'Land use assumptions'!W39)+($F$23*'Land use assumptions'!V39)+($G$23*'Land use assumptions'!U39)+($H$23*'Land use assumptions'!T39)+($I$23*'Land use assumptions'!S39)+($J$23*'Land use assumptions'!R39)+($K$23*'Land use assumptions'!Q39)+($L$23*'Land use assumptions'!P39)+($M$23*'Land use assumptions'!O39)+($N$23*'Land use assumptions'!N39)+($O$23*'Land use assumptions'!M39)+($P$23*'Land use assumptions'!L39)+($Q$23*'Land use assumptions'!K39)+($R$23*'Land use assumptions'!J39)+($S$23*'Land use assumptions'!I39)+($T$23*'Land use assumptions'!H39)+($U$23*'Land use assumptions'!G39)+($V$23*'Land use assumptions'!F39)+($W$23*'Land use assumptions'!E39)</f>
        <v>0</v>
      </c>
      <c r="X28" s="282">
        <f>($E$23*'Land use assumptions'!X39)+($F$23*'Land use assumptions'!W39)+($G$23*'Land use assumptions'!V39)+($H$23*'Land use assumptions'!U39)+($I$23*'Land use assumptions'!T39)+($J$23*'Land use assumptions'!S39)+($K$23*'Land use assumptions'!R39)+($L$23*'Land use assumptions'!Q39)+($M$23*'Land use assumptions'!P39)+($N$23*'Land use assumptions'!O39)+($O$23*'Land use assumptions'!N39)+($P$23*'Land use assumptions'!M39)+($Q$23*'Land use assumptions'!L39)+($R$23*'Land use assumptions'!K39)+($S$23*'Land use assumptions'!J39)+($T$23*'Land use assumptions'!I39)+($U$23*'Land use assumptions'!H39)+($V$23*'Land use assumptions'!G39)+($W$23*'Land use assumptions'!F39)+($X$23*'Land use assumptions'!E39)</f>
        <v>0</v>
      </c>
      <c r="Y28" s="282">
        <f>($E$23*'Land use assumptions'!Y39)+($F$23*'Land use assumptions'!X39)+($G$23*'Land use assumptions'!W39)+($H$23*'Land use assumptions'!V39)+($I$23*'Land use assumptions'!U39)+($J$23*'Land use assumptions'!T39)+($K$23*'Land use assumptions'!S39)+($L$23*'Land use assumptions'!R39)+($M$23*'Land use assumptions'!Q39)+($N$23*'Land use assumptions'!P39)+($O$23*'Land use assumptions'!O39)+($P$23*'Land use assumptions'!N39)+($Q$23*'Land use assumptions'!M39)+($R$23*'Land use assumptions'!L39)+($S$23*'Land use assumptions'!K39)+($T$23*'Land use assumptions'!J39)+($U$23*'Land use assumptions'!I39)+($V$23*'Land use assumptions'!H39)+($W$23*'Land use assumptions'!G39)+($X$23*'Land use assumptions'!F39)+($Y$23*'Land use assumptions'!E39)</f>
        <v>0</v>
      </c>
      <c r="Z28" s="282">
        <f>($E$23*'Land use assumptions'!Z39)+($F$23*'Land use assumptions'!Y39)+($G$23*'Land use assumptions'!X39)+($H$23*'Land use assumptions'!W39)+($I$23*'Land use assumptions'!V39)+($J$23*'Land use assumptions'!U39)+($K$23*'Land use assumptions'!T39)+($L$23*'Land use assumptions'!S39)+($M$23*'Land use assumptions'!R39)+($N$23*'Land use assumptions'!Q39)+($O$23*'Land use assumptions'!P39)+($P$23*'Land use assumptions'!O39)+($Q$23*'Land use assumptions'!N39)+($R$23*'Land use assumptions'!M39)+($S$23*'Land use assumptions'!L39)+($T$23*'Land use assumptions'!K39)+($U$23*'Land use assumptions'!J39)+($V$23*'Land use assumptions'!I39)+($W$23*'Land use assumptions'!H39)+($X$23*'Land use assumptions'!G39)+($Y$23*'Land use assumptions'!F39)+($Z$23*'Land use assumptions'!E39)</f>
        <v>0</v>
      </c>
      <c r="AA28" s="282">
        <f>($E$23*'Land use assumptions'!AA39)+($F$23*'Land use assumptions'!Z39)+($G$23*'Land use assumptions'!Y39)+($H$23*'Land use assumptions'!X39)+($I$23*'Land use assumptions'!W39)+($J$23*'Land use assumptions'!V39)+($K$23*'Land use assumptions'!U39)+($L$23*'Land use assumptions'!T39)+($M$23*'Land use assumptions'!S39)+($N$23*'Land use assumptions'!R39)+($O$23*'Land use assumptions'!Q39)+($P$23*'Land use assumptions'!P39)+($Q$23*'Land use assumptions'!O39)+($R$23*'Land use assumptions'!N39)+($S$23*'Land use assumptions'!M39)+($T$23*'Land use assumptions'!L39)+($U$23*'Land use assumptions'!K39)+($V$23*'Land use assumptions'!J39)+($W$23*'Land use assumptions'!I39)+($X$23*'Land use assumptions'!H39)+($Y$23*'Land use assumptions'!G39)+($Z$23*'Land use assumptions'!F39)+($AA$23*'Land use assumptions'!E39)</f>
        <v>0</v>
      </c>
      <c r="AB28" s="282">
        <f>($E$23*'Land use assumptions'!AB39)+($F$23*'Land use assumptions'!AA39)+($G$23*'Land use assumptions'!Z39)+($H$23*'Land use assumptions'!Y39)+($I$23*'Land use assumptions'!X39)+($J$23*'Land use assumptions'!W39)+($K$23*'Land use assumptions'!V39)+($L$23*'Land use assumptions'!U39)+($M$23*'Land use assumptions'!T39)+($N$23*'Land use assumptions'!S39)+($O$23*'Land use assumptions'!R39)+($P$23*'Land use assumptions'!Q39)+($Q$23*'Land use assumptions'!P39)+($R$23*'Land use assumptions'!O39)+($S$23*'Land use assumptions'!N39)+($T$23*'Land use assumptions'!M39)+($U$23*'Land use assumptions'!L39)+($V$23*'Land use assumptions'!K39)+($W$23*'Land use assumptions'!J39)+($X$23*'Land use assumptions'!I39)+($Y$23*'Land use assumptions'!H39)+($Z$23*'Land use assumptions'!G39)+($AA$23*'Land use assumptions'!F39)+($AB$23*'Land use assumptions'!E39)</f>
        <v>0</v>
      </c>
      <c r="AC28" s="282">
        <f>($E$23*'Land use assumptions'!AC39)+($F$23*'Land use assumptions'!AB39)+($G$23*'Land use assumptions'!AA39)+($H$23*'Land use assumptions'!Z39)+($I$23*'Land use assumptions'!Y39)+($J$23*'Land use assumptions'!X39)+($K$23*'Land use assumptions'!W39)+($L$23*'Land use assumptions'!V39)+($M$23*'Land use assumptions'!U39)+($N$23*'Land use assumptions'!T39)+($O$23*'Land use assumptions'!S39)+($P$23*'Land use assumptions'!R39)+($Q$23*'Land use assumptions'!Q39)+($R$23*'Land use assumptions'!P39)+($S$23*'Land use assumptions'!O39)+($T$23*'Land use assumptions'!N39)+($U$23*'Land use assumptions'!M39)+($V$23*'Land use assumptions'!L39)+($W$23*'Land use assumptions'!K39)+($X$23*'Land use assumptions'!J39)+($Y$23*'Land use assumptions'!I39)+($Z$23*'Land use assumptions'!H39)+($AA$23*'Land use assumptions'!G39)+($AB$23*'Land use assumptions'!F39)+($AC$23*'Land use assumptions'!E39)</f>
        <v>0</v>
      </c>
      <c r="AD28" s="282">
        <f>($E$23*'Land use assumptions'!AD39)+($F$23*'Land use assumptions'!AC39)+($G$23*'Land use assumptions'!AB39)+($H$23*'Land use assumptions'!AA39)+($I$23*'Land use assumptions'!Z39)+($J$23*'Land use assumptions'!Y39)+($K$23*'Land use assumptions'!X39)+($L$23*'Land use assumptions'!W39)+($M$23*'Land use assumptions'!V39)+($N$23*'Land use assumptions'!U39)+($O$23*'Land use assumptions'!T39)+($P$23*'Land use assumptions'!S39)+($Q$23*'Land use assumptions'!R39)+($R$23*'Land use assumptions'!Q39)+($S$23*'Land use assumptions'!P39)+($T$23*'Land use assumptions'!O39)+($U$23*'Land use assumptions'!N39)+($V$23*'Land use assumptions'!M39)+($W$23*'Land use assumptions'!L39)+($X$23*'Land use assumptions'!K39)+($Y$23*'Land use assumptions'!J39)+($Z$23*'Land use assumptions'!I39)+($AA$23*'Land use assumptions'!H39)+($AB$23*'Land use assumptions'!G39)+($AC$23*'Land use assumptions'!F39)+($AD$23*'Land use assumptions'!E39)</f>
        <v>0</v>
      </c>
      <c r="AE28" s="282">
        <f>($E$23*'Land use assumptions'!AE39)+($F$23*'Land use assumptions'!AD39)+($G$23*'Land use assumptions'!AC39)+($H$23*'Land use assumptions'!AB39)+($I$23*'Land use assumptions'!AA39)+($J$23*'Land use assumptions'!Z39)+($K$23*'Land use assumptions'!Y39)+($L$23*'Land use assumptions'!X39)+($M$23*'Land use assumptions'!W39)+($N$23*'Land use assumptions'!V39)+($O$23*'Land use assumptions'!U39)+($P$23*'Land use assumptions'!T39)+($Q$23*'Land use assumptions'!S39)+($R$23*'Land use assumptions'!R39)+($S$23*'Land use assumptions'!Q39)+($T$23*'Land use assumptions'!P39)+($U$23*'Land use assumptions'!O39)+($V$23*'Land use assumptions'!N39)+($W$23*'Land use assumptions'!M39)+($X$23*'Land use assumptions'!L39)+($Y$23*'Land use assumptions'!K39)+($Z$23*'Land use assumptions'!J39)+($AA$23*'Land use assumptions'!I39)+($AB$23*'Land use assumptions'!H39)+($AC$23*'Land use assumptions'!G39)+($AD$23*'Land use assumptions'!F39)+($AE$23*'Land use assumptions'!E39)</f>
        <v>0</v>
      </c>
      <c r="AF28" s="282">
        <f>($E$23*'Land use assumptions'!AF39)+($F$23*'Land use assumptions'!AE39)+($G$23*'Land use assumptions'!AD39)+($H$23*'Land use assumptions'!AC39)+($I$23*'Land use assumptions'!AB39)+($J$23*'Land use assumptions'!AA39)+($K$23*'Land use assumptions'!Z39)+($L$23*'Land use assumptions'!Y39)+($M$23*'Land use assumptions'!X39)+($N$23*'Land use assumptions'!W39)+($O$23*'Land use assumptions'!V39)+($P$23*'Land use assumptions'!U39)+($Q$23*'Land use assumptions'!T39)+($R$23*'Land use assumptions'!S39)+($S$23*'Land use assumptions'!R39)+($T$23*'Land use assumptions'!Q39)+($U$23*'Land use assumptions'!P39)+($V$23*'Land use assumptions'!O39)+($W$23*'Land use assumptions'!N39)+($X$23*'Land use assumptions'!M39)+($Y$23*'Land use assumptions'!L39)+($Z$23*'Land use assumptions'!K39)+($AA$23*'Land use assumptions'!J39)+($AB$23*'Land use assumptions'!I39)+($AC$23*'Land use assumptions'!H39)+($AD$23*'Land use assumptions'!G39)+($AE$23*'Land use assumptions'!F39)+($AF$23*'Land use assumptions'!E39)</f>
        <v>0</v>
      </c>
      <c r="AG28" s="282">
        <f>($E$23*'Land use assumptions'!AG39)+($F$23*'Land use assumptions'!AF39)+($G$23*'Land use assumptions'!AE39)+($H$23*'Land use assumptions'!AD39)+($I$23*'Land use assumptions'!AC39)+($J$23*'Land use assumptions'!AB39)+($K$23*'Land use assumptions'!AA39)+($L$23*'Land use assumptions'!Z39)+($M$23*'Land use assumptions'!Y39)+($N$23*'Land use assumptions'!X39)+($O$23*'Land use assumptions'!W39)+($P$23*'Land use assumptions'!V39)+($Q$23*'Land use assumptions'!U39)+($R$23*'Land use assumptions'!T39)+($S$23*'Land use assumptions'!S39)+($T$23*'Land use assumptions'!R39)+($U$23*'Land use assumptions'!Q39)+($V$23*'Land use assumptions'!P39)+($W$23*'Land use assumptions'!O39)+($X$23*'Land use assumptions'!N39)+($Y$23*'Land use assumptions'!M39)+($Z$23*'Land use assumptions'!L39)+($AA$23*'Land use assumptions'!K39)+($AB$23*'Land use assumptions'!J39)+($AC$23*'Land use assumptions'!I39)+($AD$23*'Land use assumptions'!H39)+($AE$23*'Land use assumptions'!G39)+($AF$23*'Land use assumptions'!F39)+($AG$23*'Land use assumptions'!E39)</f>
        <v>0</v>
      </c>
      <c r="AH28" s="282">
        <f>($E$23*'Land use assumptions'!AH39)+($F$23*'Land use assumptions'!AG39)+($G$23*'Land use assumptions'!AF39)+($H$23*'Land use assumptions'!AE39)+($I$23*'Land use assumptions'!AD39)+($J$23*'Land use assumptions'!AC39)+($K$23*'Land use assumptions'!AB39)+($L$23*'Land use assumptions'!AA39)+($M$23*'Land use assumptions'!Z39)+($N$23*'Land use assumptions'!Y39)+($O$23*'Land use assumptions'!X39)+($P$23*'Land use assumptions'!W39)+($Q$23*'Land use assumptions'!V39)+($R$23*'Land use assumptions'!U39)+($S$23*'Land use assumptions'!T39)+($T$23*'Land use assumptions'!S39)+($U$23*'Land use assumptions'!R39)+($V$23*'Land use assumptions'!Q39)+($W$23*'Land use assumptions'!P39)+($X$23*'Land use assumptions'!O39)+($Y$23*'Land use assumptions'!N39)+($Z$23*'Land use assumptions'!M39)+($AA$23*'Land use assumptions'!L39)+($AB$23*'Land use assumptions'!K39)+($AC$23*'Land use assumptions'!J39)+($AD$23*'Land use assumptions'!I39)+($AE$23*'Land use assumptions'!H39)+($AF$23*'Land use assumptions'!G39)+($AG$23*'Land use assumptions'!F39)+($AH$23*'Land use assumptions'!E39)</f>
        <v>0</v>
      </c>
      <c r="AI28" s="282">
        <f>($E$23*'Land use assumptions'!AI39)+($F$23*'Land use assumptions'!AH39)+($G$23*'Land use assumptions'!AG39)+($H$23*'Land use assumptions'!AF39)+($I$23*'Land use assumptions'!AE39)+($J$23*'Land use assumptions'!AD39)+($K$23*'Land use assumptions'!AC39)+($L$23*'Land use assumptions'!AB39)+($M$23*'Land use assumptions'!AA39)+($N$23*'Land use assumptions'!Z39)+($O$23*'Land use assumptions'!Y39)+($P$23*'Land use assumptions'!X39)+($Q$23*'Land use assumptions'!W39)+($R$23*'Land use assumptions'!V39)+($S$23*'Land use assumptions'!U39)+($T$23*'Land use assumptions'!T39)+($U$23*'Land use assumptions'!S39)+($V$23*'Land use assumptions'!R39)+($W$23*'Land use assumptions'!Q39)+($X$23*'Land use assumptions'!P39)+($Y$23*'Land use assumptions'!O39)+($Z$23*'Land use assumptions'!N39)+($AA$23*'Land use assumptions'!M39)+($AB$23*'Land use assumptions'!L39)+($AC$23*'Land use assumptions'!K39)+($AD$23*'Land use assumptions'!J39)+($AE$23*'Land use assumptions'!I39)+($AF$23*'Land use assumptions'!H39)+($AG$23*'Land use assumptions'!G39)+($AH$23*'Land use assumptions'!F39)+($AI$23*'Land use assumptions'!E39)</f>
        <v>0</v>
      </c>
    </row>
    <row r="29" spans="2:35" ht="15.75" thickBot="1" x14ac:dyDescent="0.3">
      <c r="B29" s="15"/>
      <c r="C29" s="16"/>
      <c r="D29" s="1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327"/>
    </row>
    <row r="30" spans="2:35" ht="16.5" thickBot="1" x14ac:dyDescent="0.3">
      <c r="B30" s="473" t="s">
        <v>508</v>
      </c>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row>
    <row r="31" spans="2:35" x14ac:dyDescent="0.25">
      <c r="B31" s="159"/>
      <c r="C31" s="12"/>
      <c r="D31" s="12"/>
      <c r="E31" s="319">
        <v>2020</v>
      </c>
      <c r="F31" s="319">
        <v>2021</v>
      </c>
      <c r="G31" s="319">
        <v>2022</v>
      </c>
      <c r="H31" s="319">
        <v>2023</v>
      </c>
      <c r="I31" s="319">
        <v>2024</v>
      </c>
      <c r="J31" s="319">
        <v>2025</v>
      </c>
      <c r="K31" s="319">
        <v>2026</v>
      </c>
      <c r="L31" s="319">
        <v>2027</v>
      </c>
      <c r="M31" s="319">
        <v>2028</v>
      </c>
      <c r="N31" s="319">
        <v>2029</v>
      </c>
      <c r="O31" s="319">
        <v>2030</v>
      </c>
      <c r="P31" s="319">
        <v>2031</v>
      </c>
      <c r="Q31" s="319">
        <v>2032</v>
      </c>
      <c r="R31" s="319">
        <v>2033</v>
      </c>
      <c r="S31" s="319">
        <v>2034</v>
      </c>
      <c r="T31" s="319">
        <v>2035</v>
      </c>
      <c r="U31" s="319">
        <v>2036</v>
      </c>
      <c r="V31" s="319">
        <v>2037</v>
      </c>
      <c r="W31" s="319">
        <v>2038</v>
      </c>
      <c r="X31" s="319">
        <v>2039</v>
      </c>
      <c r="Y31" s="319">
        <v>2040</v>
      </c>
      <c r="Z31" s="319">
        <v>2041</v>
      </c>
      <c r="AA31" s="319">
        <v>2042</v>
      </c>
      <c r="AB31" s="319">
        <v>2043</v>
      </c>
      <c r="AC31" s="319">
        <v>2044</v>
      </c>
      <c r="AD31" s="319">
        <v>2045</v>
      </c>
      <c r="AE31" s="319">
        <v>2046</v>
      </c>
      <c r="AF31" s="319">
        <v>2047</v>
      </c>
      <c r="AG31" s="319">
        <v>2048</v>
      </c>
      <c r="AH31" s="319">
        <v>2049</v>
      </c>
      <c r="AI31" s="326">
        <v>2050</v>
      </c>
    </row>
    <row r="32" spans="2:35" x14ac:dyDescent="0.25">
      <c r="B32" s="520" t="s">
        <v>437</v>
      </c>
      <c r="C32" s="521"/>
      <c r="D32" s="318" t="s">
        <v>504</v>
      </c>
      <c r="E32" s="282">
        <f>SUM(E27:E28)</f>
        <v>0</v>
      </c>
      <c r="F32" s="282">
        <f t="shared" ref="F32:AI32" si="1">SUM(F27:F28)</f>
        <v>0</v>
      </c>
      <c r="G32" s="282">
        <f t="shared" si="1"/>
        <v>0</v>
      </c>
      <c r="H32" s="282">
        <f t="shared" si="1"/>
        <v>0</v>
      </c>
      <c r="I32" s="282">
        <f t="shared" si="1"/>
        <v>0</v>
      </c>
      <c r="J32" s="282">
        <f t="shared" si="1"/>
        <v>0</v>
      </c>
      <c r="K32" s="282">
        <f t="shared" si="1"/>
        <v>0</v>
      </c>
      <c r="L32" s="282">
        <f t="shared" si="1"/>
        <v>0</v>
      </c>
      <c r="M32" s="282">
        <f t="shared" si="1"/>
        <v>0</v>
      </c>
      <c r="N32" s="282">
        <f t="shared" si="1"/>
        <v>0</v>
      </c>
      <c r="O32" s="282">
        <f t="shared" si="1"/>
        <v>0</v>
      </c>
      <c r="P32" s="282">
        <f t="shared" si="1"/>
        <v>0</v>
      </c>
      <c r="Q32" s="282">
        <f t="shared" si="1"/>
        <v>0</v>
      </c>
      <c r="R32" s="282">
        <f t="shared" si="1"/>
        <v>0</v>
      </c>
      <c r="S32" s="282">
        <f t="shared" si="1"/>
        <v>0</v>
      </c>
      <c r="T32" s="282">
        <f t="shared" si="1"/>
        <v>0</v>
      </c>
      <c r="U32" s="282">
        <f t="shared" si="1"/>
        <v>0</v>
      </c>
      <c r="V32" s="282">
        <f t="shared" si="1"/>
        <v>0</v>
      </c>
      <c r="W32" s="282">
        <f t="shared" si="1"/>
        <v>0</v>
      </c>
      <c r="X32" s="282">
        <f t="shared" si="1"/>
        <v>0</v>
      </c>
      <c r="Y32" s="282">
        <f t="shared" si="1"/>
        <v>0</v>
      </c>
      <c r="Z32" s="282">
        <f t="shared" si="1"/>
        <v>0</v>
      </c>
      <c r="AA32" s="282">
        <f t="shared" si="1"/>
        <v>0</v>
      </c>
      <c r="AB32" s="282">
        <f t="shared" si="1"/>
        <v>0</v>
      </c>
      <c r="AC32" s="282">
        <f t="shared" si="1"/>
        <v>0</v>
      </c>
      <c r="AD32" s="282">
        <f t="shared" si="1"/>
        <v>0</v>
      </c>
      <c r="AE32" s="282">
        <f t="shared" si="1"/>
        <v>0</v>
      </c>
      <c r="AF32" s="282">
        <f t="shared" si="1"/>
        <v>0</v>
      </c>
      <c r="AG32" s="282">
        <f t="shared" si="1"/>
        <v>0</v>
      </c>
      <c r="AH32" s="282">
        <f t="shared" si="1"/>
        <v>0</v>
      </c>
      <c r="AI32" s="282">
        <f t="shared" si="1"/>
        <v>0</v>
      </c>
    </row>
    <row r="33" spans="2:35" ht="15.75" thickBot="1" x14ac:dyDescent="0.3">
      <c r="B33" s="15"/>
      <c r="C33" s="16"/>
      <c r="D33" s="9"/>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327"/>
    </row>
  </sheetData>
  <mergeCells count="20">
    <mergeCell ref="B2:AI2"/>
    <mergeCell ref="B3:AI3"/>
    <mergeCell ref="B4:AI4"/>
    <mergeCell ref="B5:AI5"/>
    <mergeCell ref="B22:C22"/>
    <mergeCell ref="B6:AI6"/>
    <mergeCell ref="B11:AI11"/>
    <mergeCell ref="B16:AI16"/>
    <mergeCell ref="B18:C18"/>
    <mergeCell ref="B20:AI20"/>
    <mergeCell ref="B8:C8"/>
    <mergeCell ref="B9:C9"/>
    <mergeCell ref="B32:C32"/>
    <mergeCell ref="B25:AI25"/>
    <mergeCell ref="B13:C13"/>
    <mergeCell ref="B14:C14"/>
    <mergeCell ref="B30:AI30"/>
    <mergeCell ref="B23:C23"/>
    <mergeCell ref="B28:C28"/>
    <mergeCell ref="B27:C27"/>
  </mergeCells>
  <pageMargins left="0.7" right="0.7" top="0.75" bottom="0.75" header="0.3" footer="0.3"/>
  <pageSetup paperSize="9" scale="38"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WXY117"/>
  <sheetViews>
    <sheetView topLeftCell="A25" zoomScale="70" zoomScaleNormal="70" workbookViewId="0">
      <selection activeCell="H56" sqref="H56"/>
    </sheetView>
  </sheetViews>
  <sheetFormatPr defaultRowHeight="15" x14ac:dyDescent="0.25"/>
  <cols>
    <col min="1" max="1" width="4.42578125" customWidth="1"/>
    <col min="2" max="2" width="22" customWidth="1"/>
    <col min="3" max="3" width="19.140625" customWidth="1"/>
    <col min="5" max="5" width="17.42578125" customWidth="1"/>
    <col min="7" max="7" width="12.140625" customWidth="1"/>
    <col min="8" max="8" width="13.85546875" customWidth="1"/>
    <col min="9" max="9" width="26.140625" customWidth="1"/>
    <col min="10" max="10" width="37.5703125" customWidth="1"/>
    <col min="11" max="12" width="9.140625" style="374"/>
    <col min="13" max="13" width="22.5703125" style="374" customWidth="1"/>
    <col min="14" max="16" width="9.140625" style="374"/>
    <col min="17" max="203" width="9.140625" style="11"/>
  </cols>
  <sheetData>
    <row r="1" spans="2:16" ht="15.75" thickBot="1" x14ac:dyDescent="0.3"/>
    <row r="2" spans="2:16" ht="32.25" thickBot="1" x14ac:dyDescent="0.55000000000000004">
      <c r="B2" s="434" t="s">
        <v>0</v>
      </c>
      <c r="C2" s="435"/>
      <c r="D2" s="435"/>
      <c r="E2" s="435"/>
      <c r="F2" s="435"/>
      <c r="G2" s="435"/>
      <c r="H2" s="435"/>
      <c r="I2" s="435"/>
      <c r="J2" s="435"/>
      <c r="K2" s="435"/>
      <c r="L2" s="435"/>
      <c r="M2" s="435"/>
      <c r="N2" s="435"/>
      <c r="O2" s="435"/>
      <c r="P2" s="436"/>
    </row>
    <row r="3" spans="2:16" ht="32.25" thickBot="1" x14ac:dyDescent="0.55000000000000004">
      <c r="B3" s="434" t="s">
        <v>46</v>
      </c>
      <c r="C3" s="435"/>
      <c r="D3" s="435"/>
      <c r="E3" s="435"/>
      <c r="F3" s="435"/>
      <c r="G3" s="435"/>
      <c r="H3" s="435"/>
      <c r="I3" s="435"/>
      <c r="J3" s="435"/>
      <c r="K3" s="435"/>
      <c r="L3" s="435"/>
      <c r="M3" s="435"/>
      <c r="N3" s="435"/>
      <c r="O3" s="435"/>
      <c r="P3" s="436"/>
    </row>
    <row r="4" spans="2:16" ht="15.75" thickBot="1" x14ac:dyDescent="0.3">
      <c r="B4" s="44" t="s">
        <v>92</v>
      </c>
      <c r="C4" s="182"/>
      <c r="D4" s="182"/>
      <c r="E4" s="182"/>
      <c r="F4" s="182"/>
      <c r="G4" s="182"/>
      <c r="H4" s="182"/>
      <c r="I4" s="182"/>
      <c r="J4" s="182"/>
      <c r="K4" s="530" t="s">
        <v>93</v>
      </c>
      <c r="L4" s="531"/>
      <c r="M4" s="531"/>
      <c r="N4" s="531"/>
      <c r="O4" s="531"/>
      <c r="P4" s="532"/>
    </row>
    <row r="5" spans="2:16" ht="15.75" thickBot="1" x14ac:dyDescent="0.3">
      <c r="B5" s="189"/>
      <c r="C5" s="190"/>
      <c r="D5" s="190"/>
      <c r="E5" s="190"/>
      <c r="F5" s="190"/>
      <c r="G5" s="190"/>
      <c r="H5" s="190"/>
      <c r="I5" s="190"/>
      <c r="J5" s="190"/>
      <c r="K5" s="258"/>
      <c r="L5" s="375"/>
      <c r="M5" s="375"/>
      <c r="N5" s="375"/>
      <c r="O5" s="375"/>
      <c r="P5" s="376"/>
    </row>
    <row r="6" spans="2:16" ht="18.75" thickBot="1" x14ac:dyDescent="0.3">
      <c r="B6" s="575" t="s">
        <v>28</v>
      </c>
      <c r="C6" s="576"/>
      <c r="D6" s="192" t="s">
        <v>29</v>
      </c>
      <c r="E6" s="193" t="s">
        <v>30</v>
      </c>
      <c r="F6" s="194" t="s">
        <v>31</v>
      </c>
      <c r="G6" s="194" t="s">
        <v>32</v>
      </c>
      <c r="H6" s="194" t="s">
        <v>33</v>
      </c>
      <c r="I6" s="192" t="s">
        <v>48</v>
      </c>
      <c r="J6" s="195" t="s">
        <v>49</v>
      </c>
      <c r="K6" s="377"/>
      <c r="L6" s="378"/>
      <c r="M6" s="378"/>
      <c r="N6" s="378"/>
      <c r="O6" s="378"/>
      <c r="P6" s="379"/>
    </row>
    <row r="7" spans="2:16" ht="18" customHeight="1" x14ac:dyDescent="0.25">
      <c r="B7" s="196" t="s">
        <v>50</v>
      </c>
      <c r="C7" s="172" t="s">
        <v>51</v>
      </c>
      <c r="D7" s="172" t="s">
        <v>52</v>
      </c>
      <c r="E7" s="197">
        <v>9.7702653062563496E-2</v>
      </c>
      <c r="F7" s="198">
        <v>9.3222389651867174E-2</v>
      </c>
      <c r="G7" s="199">
        <v>4.3941264552248439E-3</v>
      </c>
      <c r="H7" s="173">
        <v>8.6136955471476925E-5</v>
      </c>
      <c r="I7" s="172" t="s">
        <v>53</v>
      </c>
      <c r="J7" s="174"/>
      <c r="K7" s="377"/>
      <c r="L7" s="378"/>
      <c r="M7" s="378"/>
      <c r="N7" s="378"/>
      <c r="O7" s="378"/>
      <c r="P7" s="379"/>
    </row>
    <row r="8" spans="2:16" x14ac:dyDescent="0.25">
      <c r="B8" s="7"/>
      <c r="C8" s="2"/>
      <c r="D8" s="2"/>
      <c r="E8" s="2"/>
      <c r="F8" s="2"/>
      <c r="G8" s="2"/>
      <c r="H8" s="2"/>
      <c r="I8" s="2"/>
      <c r="J8" s="2"/>
      <c r="K8" s="377"/>
      <c r="L8" s="378"/>
      <c r="M8" s="378"/>
      <c r="N8" s="378"/>
      <c r="O8" s="378"/>
      <c r="P8" s="379"/>
    </row>
    <row r="9" spans="2:16" x14ac:dyDescent="0.25">
      <c r="B9" s="7"/>
      <c r="C9" s="2"/>
      <c r="D9" s="2"/>
      <c r="E9" s="2"/>
      <c r="F9" s="2"/>
      <c r="G9" s="2"/>
      <c r="H9" s="2"/>
      <c r="I9" s="2"/>
      <c r="J9" s="2"/>
      <c r="K9" s="377"/>
      <c r="L9" s="378"/>
      <c r="M9" s="378"/>
      <c r="N9" s="378"/>
      <c r="O9" s="378"/>
      <c r="P9" s="379"/>
    </row>
    <row r="10" spans="2:16" ht="15.75" thickBot="1" x14ac:dyDescent="0.3">
      <c r="B10" s="15"/>
      <c r="C10" s="16"/>
      <c r="D10" s="16"/>
      <c r="E10" s="16"/>
      <c r="F10" s="16"/>
      <c r="G10" s="16"/>
      <c r="H10" s="16"/>
      <c r="I10" s="16"/>
      <c r="J10" s="16"/>
      <c r="K10" s="380"/>
      <c r="L10" s="381"/>
      <c r="M10" s="381"/>
      <c r="N10" s="381"/>
      <c r="O10" s="381"/>
      <c r="P10" s="382"/>
    </row>
    <row r="11" spans="2:16" ht="15.75" thickBot="1" x14ac:dyDescent="0.3">
      <c r="B11" s="416" t="s">
        <v>246</v>
      </c>
      <c r="C11" s="417"/>
      <c r="D11" s="417"/>
      <c r="E11" s="417"/>
      <c r="F11" s="417"/>
      <c r="G11" s="417"/>
      <c r="H11" s="417"/>
      <c r="I11" s="417"/>
      <c r="J11" s="417"/>
      <c r="K11" s="417"/>
      <c r="L11" s="417"/>
      <c r="M11" s="417"/>
      <c r="N11" s="417"/>
      <c r="O11" s="417"/>
      <c r="P11" s="418"/>
    </row>
    <row r="12" spans="2:16" x14ac:dyDescent="0.25">
      <c r="B12" s="159" t="s">
        <v>247</v>
      </c>
      <c r="C12" s="12"/>
      <c r="D12" s="12"/>
      <c r="E12" s="12"/>
      <c r="F12" s="12"/>
      <c r="G12" s="12"/>
      <c r="H12" s="12"/>
      <c r="I12" s="12"/>
      <c r="J12" s="12"/>
      <c r="K12" s="375"/>
      <c r="L12" s="375"/>
      <c r="M12" s="375"/>
      <c r="N12" s="375"/>
      <c r="O12" s="375"/>
      <c r="P12" s="376"/>
    </row>
    <row r="13" spans="2:16" x14ac:dyDescent="0.25">
      <c r="B13" s="7"/>
      <c r="C13" s="2"/>
      <c r="D13" s="2"/>
      <c r="E13" s="2"/>
      <c r="F13" s="2"/>
      <c r="G13" s="2"/>
      <c r="H13" s="2"/>
      <c r="I13" s="2"/>
      <c r="J13" s="2"/>
      <c r="K13" s="378"/>
      <c r="L13" s="378"/>
      <c r="M13" s="378"/>
      <c r="N13" s="378"/>
      <c r="O13" s="378"/>
      <c r="P13" s="379"/>
    </row>
    <row r="14" spans="2:16" ht="15.75" thickBot="1" x14ac:dyDescent="0.3">
      <c r="B14" s="15"/>
      <c r="C14" s="16"/>
      <c r="D14" s="16"/>
      <c r="E14" s="16"/>
      <c r="F14" s="16"/>
      <c r="G14" s="16"/>
      <c r="H14" s="16"/>
      <c r="I14" s="16"/>
      <c r="J14" s="16"/>
      <c r="K14" s="381"/>
      <c r="L14" s="381"/>
      <c r="M14" s="381"/>
      <c r="N14" s="381"/>
      <c r="O14" s="381"/>
      <c r="P14" s="382"/>
    </row>
    <row r="15" spans="2:16" ht="15.75" thickBot="1" x14ac:dyDescent="0.3">
      <c r="B15" s="486" t="s">
        <v>248</v>
      </c>
      <c r="C15" s="487"/>
      <c r="D15" s="487"/>
      <c r="E15" s="487"/>
      <c r="F15" s="487"/>
      <c r="G15" s="487"/>
      <c r="H15" s="487"/>
      <c r="I15" s="487"/>
      <c r="J15" s="487"/>
      <c r="K15" s="539" t="s">
        <v>93</v>
      </c>
      <c r="L15" s="540"/>
      <c r="M15" s="540"/>
      <c r="N15" s="540"/>
      <c r="O15" s="540"/>
      <c r="P15" s="541"/>
    </row>
    <row r="16" spans="2:16" ht="37.5" customHeight="1" thickBot="1" x14ac:dyDescent="0.3">
      <c r="B16" s="568" t="s">
        <v>271</v>
      </c>
      <c r="C16" s="569"/>
      <c r="D16" s="569"/>
      <c r="E16" s="569"/>
      <c r="F16" s="569"/>
      <c r="G16" s="569"/>
      <c r="H16" s="569"/>
      <c r="I16" s="569"/>
      <c r="J16" s="569"/>
      <c r="K16" s="533" t="s">
        <v>272</v>
      </c>
      <c r="L16" s="534"/>
      <c r="M16" s="534"/>
      <c r="N16" s="534"/>
      <c r="O16" s="534"/>
      <c r="P16" s="535"/>
    </row>
    <row r="17" spans="2:16" ht="18" x14ac:dyDescent="0.25">
      <c r="B17" s="570" t="s">
        <v>28</v>
      </c>
      <c r="C17" s="571"/>
      <c r="D17" s="201" t="s">
        <v>29</v>
      </c>
      <c r="E17" s="202" t="s">
        <v>30</v>
      </c>
      <c r="F17" s="203" t="s">
        <v>31</v>
      </c>
      <c r="G17" s="203" t="s">
        <v>32</v>
      </c>
      <c r="H17" s="203" t="s">
        <v>33</v>
      </c>
      <c r="I17" s="201" t="s">
        <v>99</v>
      </c>
      <c r="J17" s="204" t="s">
        <v>49</v>
      </c>
      <c r="K17" s="536"/>
      <c r="L17" s="537"/>
      <c r="M17" s="537"/>
      <c r="N17" s="537"/>
      <c r="O17" s="537"/>
      <c r="P17" s="538"/>
    </row>
    <row r="18" spans="2:16" ht="18" customHeight="1" x14ac:dyDescent="0.25">
      <c r="B18" s="572" t="s">
        <v>249</v>
      </c>
      <c r="C18" s="166" t="s">
        <v>250</v>
      </c>
      <c r="D18" s="177" t="s">
        <v>251</v>
      </c>
      <c r="E18" s="178">
        <v>0.232649825114392</v>
      </c>
      <c r="F18" s="179" t="s">
        <v>192</v>
      </c>
      <c r="G18" s="180">
        <v>0.2326498251143917</v>
      </c>
      <c r="H18" s="181" t="s">
        <v>192</v>
      </c>
      <c r="I18" s="177" t="s">
        <v>252</v>
      </c>
      <c r="J18" s="205" t="s">
        <v>253</v>
      </c>
      <c r="K18" s="536"/>
      <c r="L18" s="537"/>
      <c r="M18" s="537"/>
      <c r="N18" s="537"/>
      <c r="O18" s="537"/>
      <c r="P18" s="538"/>
    </row>
    <row r="19" spans="2:16" ht="18" customHeight="1" x14ac:dyDescent="0.25">
      <c r="B19" s="572"/>
      <c r="C19" s="166" t="s">
        <v>254</v>
      </c>
      <c r="D19" s="177" t="s">
        <v>251</v>
      </c>
      <c r="E19" s="178">
        <v>0.31019976681918898</v>
      </c>
      <c r="F19" s="179" t="s">
        <v>192</v>
      </c>
      <c r="G19" s="180">
        <v>0.31019976681918898</v>
      </c>
      <c r="H19" s="181" t="s">
        <v>192</v>
      </c>
      <c r="I19" s="177" t="s">
        <v>252</v>
      </c>
      <c r="J19" s="205" t="s">
        <v>253</v>
      </c>
      <c r="K19" s="536"/>
      <c r="L19" s="537"/>
      <c r="M19" s="537"/>
      <c r="N19" s="537"/>
      <c r="O19" s="537"/>
      <c r="P19" s="538"/>
    </row>
    <row r="20" spans="2:16" ht="18" x14ac:dyDescent="0.25">
      <c r="B20" s="572"/>
      <c r="C20" s="177" t="s">
        <v>255</v>
      </c>
      <c r="D20" s="177" t="s">
        <v>251</v>
      </c>
      <c r="E20" s="178">
        <v>0.62039953363837796</v>
      </c>
      <c r="F20" s="179" t="s">
        <v>192</v>
      </c>
      <c r="G20" s="180">
        <v>0.62039953363837796</v>
      </c>
      <c r="H20" s="181" t="s">
        <v>192</v>
      </c>
      <c r="I20" s="177" t="s">
        <v>252</v>
      </c>
      <c r="J20" s="205" t="s">
        <v>253</v>
      </c>
      <c r="K20" s="383"/>
      <c r="L20" s="384"/>
      <c r="M20" s="384"/>
      <c r="N20" s="384"/>
      <c r="O20" s="384"/>
      <c r="P20" s="385"/>
    </row>
    <row r="21" spans="2:16" ht="18" x14ac:dyDescent="0.25">
      <c r="B21" s="572"/>
      <c r="C21" s="166" t="s">
        <v>256</v>
      </c>
      <c r="D21" s="177" t="s">
        <v>251</v>
      </c>
      <c r="E21" s="178">
        <v>0.66692949866125628</v>
      </c>
      <c r="F21" s="179" t="s">
        <v>192</v>
      </c>
      <c r="G21" s="180">
        <v>0.66692949866125628</v>
      </c>
      <c r="H21" s="181" t="s">
        <v>192</v>
      </c>
      <c r="I21" s="177" t="s">
        <v>252</v>
      </c>
      <c r="J21" s="205" t="s">
        <v>253</v>
      </c>
      <c r="K21" s="383"/>
      <c r="L21" s="384"/>
      <c r="M21" s="384"/>
      <c r="N21" s="384"/>
      <c r="O21" s="384"/>
      <c r="P21" s="385"/>
    </row>
    <row r="22" spans="2:16" ht="18" x14ac:dyDescent="0.25">
      <c r="B22" s="572"/>
      <c r="C22" s="166" t="s">
        <v>257</v>
      </c>
      <c r="D22" s="177" t="s">
        <v>251</v>
      </c>
      <c r="E22" s="178">
        <v>0.37223972018302676</v>
      </c>
      <c r="F22" s="179" t="s">
        <v>192</v>
      </c>
      <c r="G22" s="180">
        <v>0.37223972018302676</v>
      </c>
      <c r="H22" s="181" t="s">
        <v>192</v>
      </c>
      <c r="I22" s="177" t="s">
        <v>252</v>
      </c>
      <c r="J22" s="205" t="s">
        <v>253</v>
      </c>
      <c r="K22" s="377"/>
      <c r="L22" s="378"/>
      <c r="M22" s="378"/>
      <c r="N22" s="378"/>
      <c r="O22" s="378"/>
      <c r="P22" s="379"/>
    </row>
    <row r="23" spans="2:16" ht="18" x14ac:dyDescent="0.25">
      <c r="B23" s="572"/>
      <c r="C23" s="177" t="s">
        <v>258</v>
      </c>
      <c r="D23" s="177" t="s">
        <v>251</v>
      </c>
      <c r="E23" s="178">
        <v>0.37223972018302676</v>
      </c>
      <c r="F23" s="179" t="s">
        <v>192</v>
      </c>
      <c r="G23" s="180">
        <v>0.37223972018302676</v>
      </c>
      <c r="H23" s="181" t="s">
        <v>192</v>
      </c>
      <c r="I23" s="177" t="s">
        <v>252</v>
      </c>
      <c r="J23" s="205" t="s">
        <v>253</v>
      </c>
      <c r="K23" s="377"/>
      <c r="L23" s="378"/>
      <c r="M23" s="378"/>
      <c r="N23" s="378"/>
      <c r="O23" s="378"/>
      <c r="P23" s="379"/>
    </row>
    <row r="24" spans="2:16" ht="30" x14ac:dyDescent="0.25">
      <c r="B24" s="572"/>
      <c r="C24" s="166" t="s">
        <v>259</v>
      </c>
      <c r="D24" s="177" t="s">
        <v>251</v>
      </c>
      <c r="E24" s="178" t="s">
        <v>192</v>
      </c>
      <c r="F24" s="179" t="s">
        <v>192</v>
      </c>
      <c r="G24" s="180" t="s">
        <v>192</v>
      </c>
      <c r="H24" s="181" t="s">
        <v>192</v>
      </c>
      <c r="I24" s="177" t="s">
        <v>252</v>
      </c>
      <c r="J24" s="205" t="s">
        <v>253</v>
      </c>
      <c r="K24" s="377"/>
      <c r="L24" s="378"/>
      <c r="M24" s="378"/>
      <c r="N24" s="378"/>
      <c r="O24" s="378"/>
      <c r="P24" s="379"/>
    </row>
    <row r="25" spans="2:16" ht="18" x14ac:dyDescent="0.25">
      <c r="B25" s="572" t="s">
        <v>260</v>
      </c>
      <c r="C25" s="166" t="s">
        <v>261</v>
      </c>
      <c r="D25" s="177" t="s">
        <v>251</v>
      </c>
      <c r="E25" s="178">
        <v>0.24224013763851254</v>
      </c>
      <c r="F25" s="179" t="s">
        <v>192</v>
      </c>
      <c r="G25" s="180">
        <v>0.24224013763851254</v>
      </c>
      <c r="H25" s="181" t="s">
        <v>192</v>
      </c>
      <c r="I25" s="177" t="s">
        <v>53</v>
      </c>
      <c r="J25" s="205" t="s">
        <v>253</v>
      </c>
      <c r="K25" s="377"/>
      <c r="L25" s="378"/>
      <c r="M25" s="378"/>
      <c r="N25" s="378"/>
      <c r="O25" s="378"/>
      <c r="P25" s="379"/>
    </row>
    <row r="26" spans="2:16" ht="18" x14ac:dyDescent="0.25">
      <c r="B26" s="572"/>
      <c r="C26" s="177" t="s">
        <v>262</v>
      </c>
      <c r="D26" s="177" t="s">
        <v>251</v>
      </c>
      <c r="E26" s="178">
        <v>0.38092531365396409</v>
      </c>
      <c r="F26" s="179" t="s">
        <v>192</v>
      </c>
      <c r="G26" s="180">
        <v>0.38092531365396409</v>
      </c>
      <c r="H26" s="181" t="s">
        <v>192</v>
      </c>
      <c r="I26" s="177" t="s">
        <v>53</v>
      </c>
      <c r="J26" s="205" t="s">
        <v>253</v>
      </c>
      <c r="K26" s="377"/>
      <c r="L26" s="378"/>
      <c r="M26" s="378"/>
      <c r="N26" s="378"/>
      <c r="O26" s="378"/>
      <c r="P26" s="379"/>
    </row>
    <row r="27" spans="2:16" x14ac:dyDescent="0.25">
      <c r="B27" s="26"/>
      <c r="C27" s="6"/>
      <c r="D27" s="6"/>
      <c r="E27" s="6"/>
      <c r="F27" s="6"/>
      <c r="G27" s="6"/>
      <c r="H27" s="6"/>
      <c r="I27" s="6"/>
      <c r="J27" s="6"/>
      <c r="K27" s="377"/>
      <c r="L27" s="378"/>
      <c r="M27" s="378"/>
      <c r="N27" s="378"/>
      <c r="O27" s="378"/>
      <c r="P27" s="379"/>
    </row>
    <row r="28" spans="2:16" ht="30.75" customHeight="1" x14ac:dyDescent="0.25">
      <c r="B28" s="527" t="s">
        <v>263</v>
      </c>
      <c r="C28" s="528"/>
      <c r="D28" s="528"/>
      <c r="E28" s="528"/>
      <c r="F28" s="528"/>
      <c r="G28" s="528"/>
      <c r="H28" s="528"/>
      <c r="I28" s="528"/>
      <c r="J28" s="573"/>
      <c r="K28" s="377"/>
      <c r="L28" s="378"/>
      <c r="M28" s="378"/>
      <c r="N28" s="378"/>
      <c r="O28" s="378"/>
      <c r="P28" s="379"/>
    </row>
    <row r="29" spans="2:16" ht="18" x14ac:dyDescent="0.25">
      <c r="B29" s="574" t="s">
        <v>28</v>
      </c>
      <c r="C29" s="437"/>
      <c r="D29" s="49" t="s">
        <v>29</v>
      </c>
      <c r="E29" s="50" t="s">
        <v>30</v>
      </c>
      <c r="F29" s="51" t="s">
        <v>31</v>
      </c>
      <c r="G29" s="51" t="s">
        <v>32</v>
      </c>
      <c r="H29" s="51" t="s">
        <v>33</v>
      </c>
      <c r="I29" s="49" t="s">
        <v>99</v>
      </c>
      <c r="J29" s="165" t="s">
        <v>49</v>
      </c>
      <c r="K29" s="377"/>
      <c r="L29" s="378"/>
      <c r="M29" s="378"/>
      <c r="N29" s="378"/>
      <c r="O29" s="378"/>
      <c r="P29" s="379"/>
    </row>
    <row r="30" spans="2:16" ht="18" x14ac:dyDescent="0.25">
      <c r="B30" s="583" t="s">
        <v>249</v>
      </c>
      <c r="C30" s="160" t="s">
        <v>250</v>
      </c>
      <c r="D30" s="52" t="s">
        <v>251</v>
      </c>
      <c r="E30" s="162">
        <v>1.125</v>
      </c>
      <c r="F30" s="161" t="s">
        <v>192</v>
      </c>
      <c r="G30" s="161">
        <v>1.125</v>
      </c>
      <c r="H30" s="55" t="s">
        <v>192</v>
      </c>
      <c r="I30" s="52" t="s">
        <v>252</v>
      </c>
      <c r="J30" s="123" t="s">
        <v>253</v>
      </c>
      <c r="K30" s="377"/>
      <c r="L30" s="378"/>
      <c r="M30" s="378"/>
      <c r="N30" s="378"/>
      <c r="O30" s="378"/>
      <c r="P30" s="379"/>
    </row>
    <row r="31" spans="2:16" ht="18" x14ac:dyDescent="0.25">
      <c r="B31" s="583"/>
      <c r="C31" s="160" t="s">
        <v>254</v>
      </c>
      <c r="D31" s="52" t="s">
        <v>251</v>
      </c>
      <c r="E31" s="162">
        <v>1.5</v>
      </c>
      <c r="F31" s="161" t="s">
        <v>192</v>
      </c>
      <c r="G31" s="161">
        <v>1.5</v>
      </c>
      <c r="H31" s="55" t="s">
        <v>192</v>
      </c>
      <c r="I31" s="52" t="s">
        <v>252</v>
      </c>
      <c r="J31" s="123" t="s">
        <v>253</v>
      </c>
      <c r="K31" s="377"/>
      <c r="L31" s="378"/>
      <c r="M31" s="378"/>
      <c r="N31" s="378"/>
      <c r="O31" s="378"/>
      <c r="P31" s="379"/>
    </row>
    <row r="32" spans="2:16" ht="18" x14ac:dyDescent="0.25">
      <c r="B32" s="583"/>
      <c r="C32" s="52" t="s">
        <v>255</v>
      </c>
      <c r="D32" s="52" t="s">
        <v>251</v>
      </c>
      <c r="E32" s="162">
        <v>3</v>
      </c>
      <c r="F32" s="161" t="s">
        <v>192</v>
      </c>
      <c r="G32" s="161">
        <v>3</v>
      </c>
      <c r="H32" s="55" t="s">
        <v>192</v>
      </c>
      <c r="I32" s="52" t="s">
        <v>252</v>
      </c>
      <c r="J32" s="123" t="s">
        <v>253</v>
      </c>
      <c r="K32" s="377"/>
      <c r="L32" s="378"/>
      <c r="M32" s="378"/>
      <c r="N32" s="378"/>
      <c r="O32" s="378"/>
      <c r="P32" s="379"/>
    </row>
    <row r="33" spans="1:16197" ht="18" x14ac:dyDescent="0.25">
      <c r="B33" s="583"/>
      <c r="C33" s="160" t="s">
        <v>256</v>
      </c>
      <c r="D33" s="52" t="s">
        <v>251</v>
      </c>
      <c r="E33" s="162">
        <v>3.2249999999999992</v>
      </c>
      <c r="F33" s="161" t="s">
        <v>192</v>
      </c>
      <c r="G33" s="161">
        <v>3.2249999999999992</v>
      </c>
      <c r="H33" s="55" t="s">
        <v>192</v>
      </c>
      <c r="I33" s="52" t="s">
        <v>252</v>
      </c>
      <c r="J33" s="123" t="s">
        <v>253</v>
      </c>
      <c r="K33" s="377"/>
      <c r="L33" s="378"/>
      <c r="M33" s="378"/>
      <c r="N33" s="378"/>
      <c r="O33" s="378"/>
      <c r="P33" s="379"/>
    </row>
    <row r="34" spans="1:16197" ht="18" x14ac:dyDescent="0.25">
      <c r="B34" s="583"/>
      <c r="C34" s="160" t="s">
        <v>257</v>
      </c>
      <c r="D34" s="52" t="s">
        <v>251</v>
      </c>
      <c r="E34" s="162">
        <v>1.7999999999999998</v>
      </c>
      <c r="F34" s="161" t="s">
        <v>192</v>
      </c>
      <c r="G34" s="161">
        <v>1.7999999999999998</v>
      </c>
      <c r="H34" s="55" t="s">
        <v>192</v>
      </c>
      <c r="I34" s="52" t="s">
        <v>252</v>
      </c>
      <c r="J34" s="123" t="s">
        <v>253</v>
      </c>
      <c r="K34" s="377"/>
      <c r="L34" s="378"/>
      <c r="M34" s="378"/>
      <c r="N34" s="378"/>
      <c r="O34" s="378"/>
      <c r="P34" s="379"/>
    </row>
    <row r="35" spans="1:16197" ht="18" x14ac:dyDescent="0.25">
      <c r="B35" s="583"/>
      <c r="C35" s="52" t="s">
        <v>258</v>
      </c>
      <c r="D35" s="52" t="s">
        <v>251</v>
      </c>
      <c r="E35" s="162">
        <v>1.7999999999999998</v>
      </c>
      <c r="F35" s="161" t="s">
        <v>192</v>
      </c>
      <c r="G35" s="161">
        <v>1.7999999999999998</v>
      </c>
      <c r="H35" s="55" t="s">
        <v>192</v>
      </c>
      <c r="I35" s="52" t="s">
        <v>252</v>
      </c>
      <c r="J35" s="123" t="s">
        <v>253</v>
      </c>
      <c r="K35" s="377"/>
      <c r="L35" s="378"/>
      <c r="M35" s="378"/>
      <c r="N35" s="378"/>
      <c r="O35" s="378"/>
      <c r="P35" s="379"/>
    </row>
    <row r="36" spans="1:16197" ht="30" x14ac:dyDescent="0.25">
      <c r="B36" s="583"/>
      <c r="C36" s="160" t="s">
        <v>259</v>
      </c>
      <c r="D36" s="52" t="s">
        <v>251</v>
      </c>
      <c r="E36" s="162" t="s">
        <v>192</v>
      </c>
      <c r="F36" s="161" t="s">
        <v>192</v>
      </c>
      <c r="G36" s="161" t="s">
        <v>192</v>
      </c>
      <c r="H36" s="55" t="s">
        <v>192</v>
      </c>
      <c r="I36" s="52" t="s">
        <v>252</v>
      </c>
      <c r="J36" s="123" t="s">
        <v>253</v>
      </c>
      <c r="K36" s="377"/>
      <c r="L36" s="378"/>
      <c r="M36" s="378"/>
      <c r="N36" s="378"/>
      <c r="O36" s="378"/>
      <c r="P36" s="379"/>
    </row>
    <row r="37" spans="1:16197" ht="18" x14ac:dyDescent="0.25">
      <c r="B37" s="583" t="s">
        <v>260</v>
      </c>
      <c r="C37" s="160" t="s">
        <v>261</v>
      </c>
      <c r="D37" s="52" t="s">
        <v>251</v>
      </c>
      <c r="E37" s="162">
        <v>1.1713748536425119</v>
      </c>
      <c r="F37" s="161" t="s">
        <v>192</v>
      </c>
      <c r="G37" s="161">
        <v>1.1713748536425119</v>
      </c>
      <c r="H37" s="55" t="s">
        <v>192</v>
      </c>
      <c r="I37" s="52" t="s">
        <v>53</v>
      </c>
      <c r="J37" s="123" t="s">
        <v>253</v>
      </c>
      <c r="K37" s="377"/>
      <c r="L37" s="378"/>
      <c r="M37" s="378"/>
      <c r="N37" s="378"/>
      <c r="O37" s="378"/>
      <c r="P37" s="379"/>
    </row>
    <row r="38" spans="1:16197" ht="18" x14ac:dyDescent="0.25">
      <c r="B38" s="583"/>
      <c r="C38" s="52" t="s">
        <v>262</v>
      </c>
      <c r="D38" s="52" t="s">
        <v>251</v>
      </c>
      <c r="E38" s="162">
        <v>1.8420000000000001</v>
      </c>
      <c r="F38" s="161" t="s">
        <v>192</v>
      </c>
      <c r="G38" s="161">
        <v>1.8420000000000001</v>
      </c>
      <c r="H38" s="55" t="s">
        <v>192</v>
      </c>
      <c r="I38" s="52" t="s">
        <v>53</v>
      </c>
      <c r="J38" s="123" t="s">
        <v>253</v>
      </c>
      <c r="K38" s="377"/>
      <c r="L38" s="378"/>
      <c r="M38" s="378"/>
      <c r="N38" s="378"/>
      <c r="O38" s="378"/>
      <c r="P38" s="379"/>
    </row>
    <row r="39" spans="1:16197" x14ac:dyDescent="0.25">
      <c r="B39" s="26"/>
      <c r="C39" s="6"/>
      <c r="D39" s="6"/>
      <c r="E39" s="6"/>
      <c r="F39" s="6"/>
      <c r="G39" s="6"/>
      <c r="H39" s="6"/>
      <c r="I39" s="6"/>
      <c r="J39" s="6"/>
      <c r="K39" s="377"/>
      <c r="L39" s="378"/>
      <c r="M39" s="378"/>
      <c r="N39" s="378"/>
      <c r="O39" s="378"/>
      <c r="P39" s="379"/>
    </row>
    <row r="40" spans="1:16197" x14ac:dyDescent="0.25">
      <c r="B40" s="584" t="s">
        <v>264</v>
      </c>
      <c r="C40" s="585"/>
      <c r="D40" s="585"/>
      <c r="E40" s="585"/>
      <c r="F40" s="585"/>
      <c r="G40" s="585"/>
      <c r="H40" s="585"/>
      <c r="I40" s="585"/>
      <c r="J40" s="586"/>
      <c r="K40" s="377"/>
      <c r="L40" s="378"/>
      <c r="M40" s="378"/>
      <c r="N40" s="378"/>
      <c r="O40" s="378"/>
      <c r="P40" s="379"/>
    </row>
    <row r="41" spans="1:16197" ht="18" x14ac:dyDescent="0.25">
      <c r="B41" s="574" t="s">
        <v>28</v>
      </c>
      <c r="C41" s="437"/>
      <c r="D41" s="49" t="s">
        <v>29</v>
      </c>
      <c r="E41" s="163" t="s">
        <v>265</v>
      </c>
      <c r="F41" s="49" t="s">
        <v>266</v>
      </c>
      <c r="G41" s="49" t="s">
        <v>267</v>
      </c>
      <c r="H41" s="49" t="s">
        <v>268</v>
      </c>
      <c r="I41" s="49" t="s">
        <v>99</v>
      </c>
      <c r="J41" s="165" t="s">
        <v>49</v>
      </c>
      <c r="K41" s="377"/>
      <c r="L41" s="378"/>
      <c r="M41" s="378"/>
      <c r="N41" s="378"/>
      <c r="O41" s="378"/>
      <c r="P41" s="379"/>
    </row>
    <row r="42" spans="1:16197" x14ac:dyDescent="0.25">
      <c r="B42" s="158" t="s">
        <v>264</v>
      </c>
      <c r="C42" s="164" t="s">
        <v>264</v>
      </c>
      <c r="D42" s="52" t="s">
        <v>251</v>
      </c>
      <c r="E42" s="93">
        <v>0.17152000000000001</v>
      </c>
      <c r="F42" s="94" t="s">
        <v>192</v>
      </c>
      <c r="G42" s="94">
        <v>0.1</v>
      </c>
      <c r="H42" s="94">
        <v>7.152E-2</v>
      </c>
      <c r="I42" s="52" t="s">
        <v>269</v>
      </c>
      <c r="J42" s="123" t="s">
        <v>270</v>
      </c>
      <c r="K42" s="377"/>
      <c r="L42" s="378"/>
      <c r="M42" s="378"/>
      <c r="N42" s="378"/>
      <c r="O42" s="378"/>
      <c r="P42" s="379"/>
    </row>
    <row r="43" spans="1:16197" ht="15.75" thickBot="1" x14ac:dyDescent="0.3">
      <c r="B43" s="8"/>
      <c r="C43" s="9"/>
      <c r="D43" s="9"/>
      <c r="E43" s="9"/>
      <c r="F43" s="9"/>
      <c r="G43" s="9"/>
      <c r="H43" s="9"/>
      <c r="I43" s="9"/>
      <c r="J43" s="9"/>
      <c r="K43" s="380"/>
      <c r="L43" s="381"/>
      <c r="M43" s="381"/>
      <c r="N43" s="381"/>
      <c r="O43" s="381"/>
      <c r="P43" s="382"/>
    </row>
    <row r="44" spans="1:16197" ht="15.75" thickBot="1" x14ac:dyDescent="0.3">
      <c r="B44" s="217" t="s">
        <v>273</v>
      </c>
      <c r="C44" s="218"/>
      <c r="D44" s="218"/>
      <c r="E44" s="218"/>
      <c r="F44" s="218"/>
      <c r="G44" s="218"/>
      <c r="H44" s="218"/>
      <c r="I44" s="218"/>
      <c r="J44" s="218"/>
      <c r="K44" s="539" t="s">
        <v>93</v>
      </c>
      <c r="L44" s="540"/>
      <c r="M44" s="540"/>
      <c r="N44" s="540"/>
      <c r="O44" s="540"/>
      <c r="P44" s="541"/>
    </row>
    <row r="45" spans="1:16197" ht="32.25" customHeight="1" x14ac:dyDescent="0.25">
      <c r="A45" s="206"/>
      <c r="B45" s="567" t="s">
        <v>28</v>
      </c>
      <c r="C45" s="567"/>
      <c r="D45" s="28" t="s">
        <v>29</v>
      </c>
      <c r="E45" s="175" t="s">
        <v>30</v>
      </c>
      <c r="F45" s="176" t="s">
        <v>31</v>
      </c>
      <c r="G45" s="176" t="s">
        <v>32</v>
      </c>
      <c r="H45" s="176" t="s">
        <v>33</v>
      </c>
      <c r="I45" s="28" t="s">
        <v>99</v>
      </c>
      <c r="J45" s="219" t="s">
        <v>49</v>
      </c>
      <c r="K45" s="445" t="s">
        <v>294</v>
      </c>
      <c r="L45" s="446"/>
      <c r="M45" s="446"/>
      <c r="N45" s="446"/>
      <c r="O45" s="446"/>
      <c r="P45" s="447"/>
      <c r="Q45" s="542"/>
      <c r="R45" s="542"/>
      <c r="S45" s="542"/>
      <c r="T45" s="542"/>
      <c r="U45" s="542"/>
      <c r="V45" s="542"/>
      <c r="W45" s="542"/>
      <c r="X45" s="542"/>
      <c r="Y45" s="542"/>
      <c r="Z45" s="542"/>
      <c r="AA45" s="542"/>
      <c r="AB45" s="542"/>
      <c r="AC45" s="542"/>
      <c r="AD45" s="542"/>
      <c r="AE45" s="542"/>
      <c r="AF45" s="542"/>
      <c r="AG45" s="542"/>
      <c r="AH45" s="542"/>
      <c r="AI45" s="542"/>
      <c r="AJ45" s="542"/>
      <c r="AK45" s="542"/>
      <c r="AL45" s="542"/>
      <c r="AM45" s="542"/>
      <c r="AN45" s="542"/>
      <c r="AO45" s="542"/>
      <c r="AP45" s="542"/>
      <c r="AQ45" s="542"/>
      <c r="AR45" s="542"/>
      <c r="AS45" s="542"/>
      <c r="AT45" s="542"/>
      <c r="AU45" s="542"/>
      <c r="AV45" s="542"/>
      <c r="AW45" s="542"/>
      <c r="AX45" s="542"/>
      <c r="AY45" s="542"/>
      <c r="AZ45" s="542"/>
      <c r="BA45" s="542"/>
      <c r="BB45" s="542"/>
      <c r="BC45" s="542"/>
      <c r="BD45" s="542"/>
      <c r="BE45" s="542"/>
      <c r="BF45" s="542"/>
      <c r="BG45" s="542"/>
      <c r="BH45" s="542"/>
      <c r="BI45" s="542"/>
      <c r="BJ45" s="542"/>
      <c r="BK45" s="542"/>
      <c r="BL45" s="542"/>
      <c r="BM45" s="542"/>
      <c r="BN45" s="542"/>
      <c r="BO45" s="542"/>
      <c r="BP45" s="542"/>
      <c r="BQ45" s="542"/>
      <c r="BR45" s="542"/>
      <c r="BS45" s="542"/>
      <c r="BT45" s="542"/>
      <c r="BU45" s="542"/>
      <c r="BV45" s="542"/>
      <c r="BW45" s="542"/>
      <c r="BX45" s="542"/>
      <c r="BY45" s="542"/>
      <c r="BZ45" s="542"/>
      <c r="CA45" s="542"/>
      <c r="CB45" s="542"/>
      <c r="CC45" s="542"/>
      <c r="CD45" s="542"/>
      <c r="CE45" s="542"/>
      <c r="CF45" s="542"/>
      <c r="CG45" s="542"/>
      <c r="CH45" s="542"/>
      <c r="CI45" s="542"/>
      <c r="CJ45" s="542"/>
      <c r="CK45" s="542"/>
      <c r="CL45" s="542"/>
      <c r="CM45" s="542"/>
      <c r="CN45" s="542"/>
      <c r="CO45" s="542"/>
      <c r="CP45" s="542"/>
      <c r="CQ45" s="542"/>
      <c r="CR45" s="542"/>
      <c r="CS45" s="542"/>
      <c r="CT45" s="542"/>
      <c r="CU45" s="542"/>
      <c r="CV45" s="542"/>
      <c r="CW45" s="542"/>
      <c r="CX45" s="542"/>
      <c r="CY45" s="542"/>
      <c r="CZ45" s="542"/>
      <c r="DA45" s="542"/>
      <c r="DB45" s="542"/>
      <c r="DC45" s="542"/>
      <c r="DD45" s="542"/>
      <c r="DE45" s="542"/>
      <c r="DF45" s="542"/>
      <c r="DG45" s="542"/>
      <c r="DH45" s="542"/>
      <c r="DI45" s="542"/>
      <c r="DJ45" s="542"/>
      <c r="DK45" s="542"/>
      <c r="DL45" s="542"/>
      <c r="DM45" s="542"/>
      <c r="DN45" s="542"/>
      <c r="DO45" s="542"/>
      <c r="DP45" s="542"/>
      <c r="DQ45" s="542"/>
      <c r="DR45" s="542"/>
      <c r="DS45" s="542"/>
      <c r="DT45" s="542"/>
      <c r="DU45" s="542"/>
      <c r="DV45" s="542"/>
      <c r="DW45" s="542"/>
      <c r="DX45" s="542"/>
      <c r="DY45" s="542"/>
      <c r="DZ45" s="542"/>
      <c r="EA45" s="542"/>
      <c r="EB45" s="542"/>
      <c r="EC45" s="542"/>
      <c r="ED45" s="542"/>
      <c r="EE45" s="542"/>
      <c r="EF45" s="542"/>
      <c r="EG45" s="542"/>
      <c r="EH45" s="542"/>
      <c r="EI45" s="542"/>
      <c r="EJ45" s="542"/>
      <c r="EK45" s="542"/>
      <c r="EL45" s="542"/>
      <c r="EM45" s="542"/>
      <c r="EN45" s="542"/>
      <c r="EO45" s="542"/>
      <c r="EP45" s="542"/>
      <c r="EQ45" s="542"/>
      <c r="ER45" s="542"/>
      <c r="ES45" s="542"/>
      <c r="ET45" s="542"/>
      <c r="EU45" s="542"/>
      <c r="EV45" s="542"/>
      <c r="EW45" s="542"/>
      <c r="EX45" s="542"/>
      <c r="EY45" s="542"/>
      <c r="EZ45" s="542"/>
      <c r="FA45" s="542"/>
      <c r="FB45" s="542"/>
      <c r="FC45" s="542"/>
      <c r="FD45" s="542"/>
      <c r="FE45" s="542"/>
      <c r="FF45" s="542"/>
      <c r="FG45" s="542"/>
      <c r="FH45" s="542"/>
      <c r="FI45" s="542"/>
      <c r="FJ45" s="542"/>
      <c r="FK45" s="542"/>
      <c r="FL45" s="542"/>
      <c r="FM45" s="542"/>
      <c r="FN45" s="542"/>
      <c r="FO45" s="542"/>
      <c r="FP45" s="542"/>
      <c r="FQ45" s="542"/>
      <c r="FR45" s="542"/>
      <c r="FS45" s="542"/>
      <c r="FT45" s="542"/>
      <c r="FU45" s="542"/>
      <c r="FV45" s="542"/>
      <c r="FW45" s="542"/>
      <c r="FX45" s="542"/>
      <c r="FY45" s="542"/>
      <c r="FZ45" s="542"/>
      <c r="GA45" s="542"/>
      <c r="GB45" s="542"/>
      <c r="GC45" s="542"/>
      <c r="GD45" s="542"/>
      <c r="GE45" s="542"/>
      <c r="GF45" s="542"/>
      <c r="GG45" s="542"/>
      <c r="GH45" s="542"/>
      <c r="GI45" s="542"/>
      <c r="GJ45" s="542"/>
      <c r="GK45" s="542"/>
      <c r="GL45" s="542"/>
      <c r="GM45" s="542"/>
      <c r="GN45" s="542"/>
      <c r="GO45" s="542"/>
      <c r="GP45" s="542"/>
      <c r="GQ45" s="542"/>
      <c r="GR45" s="542"/>
      <c r="GS45" s="527"/>
      <c r="GT45" s="528"/>
      <c r="GU45" s="528"/>
      <c r="GV45" s="528"/>
      <c r="GW45" s="528"/>
      <c r="GX45" s="528"/>
      <c r="GY45" s="528"/>
      <c r="GZ45" s="528"/>
      <c r="HA45" s="529"/>
      <c r="HB45" s="527"/>
      <c r="HC45" s="528"/>
      <c r="HD45" s="528"/>
      <c r="HE45" s="528"/>
      <c r="HF45" s="528"/>
      <c r="HG45" s="528"/>
      <c r="HH45" s="528"/>
      <c r="HI45" s="528"/>
      <c r="HJ45" s="529"/>
      <c r="HK45" s="527"/>
      <c r="HL45" s="528"/>
      <c r="HM45" s="528"/>
      <c r="HN45" s="528"/>
      <c r="HO45" s="528"/>
      <c r="HP45" s="528"/>
      <c r="HQ45" s="528"/>
      <c r="HR45" s="528"/>
      <c r="HS45" s="529"/>
      <c r="HT45" s="527"/>
      <c r="HU45" s="528"/>
      <c r="HV45" s="528"/>
      <c r="HW45" s="528"/>
      <c r="HX45" s="528"/>
      <c r="HY45" s="528"/>
      <c r="HZ45" s="528"/>
      <c r="IA45" s="528"/>
      <c r="IB45" s="529"/>
      <c r="IC45" s="527"/>
      <c r="ID45" s="528"/>
      <c r="IE45" s="528"/>
      <c r="IF45" s="528"/>
      <c r="IG45" s="528"/>
      <c r="IH45" s="528"/>
      <c r="II45" s="528"/>
      <c r="IJ45" s="528"/>
      <c r="IK45" s="529"/>
      <c r="IL45" s="527"/>
      <c r="IM45" s="528"/>
      <c r="IN45" s="528"/>
      <c r="IO45" s="528"/>
      <c r="IP45" s="528"/>
      <c r="IQ45" s="528"/>
      <c r="IR45" s="528"/>
      <c r="IS45" s="528"/>
      <c r="IT45" s="529"/>
      <c r="IU45" s="527"/>
      <c r="IV45" s="528"/>
      <c r="IW45" s="528"/>
      <c r="IX45" s="528"/>
      <c r="IY45" s="528"/>
      <c r="IZ45" s="528"/>
      <c r="JA45" s="528"/>
      <c r="JB45" s="528"/>
      <c r="JC45" s="529"/>
      <c r="JD45" s="527"/>
      <c r="JE45" s="528"/>
      <c r="JF45" s="528"/>
      <c r="JG45" s="528"/>
      <c r="JH45" s="528"/>
      <c r="JI45" s="528"/>
      <c r="JJ45" s="528"/>
      <c r="JK45" s="528"/>
      <c r="JL45" s="529"/>
      <c r="JM45" s="527"/>
      <c r="JN45" s="528"/>
      <c r="JO45" s="528"/>
      <c r="JP45" s="528"/>
      <c r="JQ45" s="528"/>
      <c r="JR45" s="528"/>
      <c r="JS45" s="528"/>
      <c r="JT45" s="528"/>
      <c r="JU45" s="529"/>
      <c r="JV45" s="527"/>
      <c r="JW45" s="528"/>
      <c r="JX45" s="528"/>
      <c r="JY45" s="528"/>
      <c r="JZ45" s="528"/>
      <c r="KA45" s="528"/>
      <c r="KB45" s="528"/>
      <c r="KC45" s="528"/>
      <c r="KD45" s="529"/>
      <c r="KE45" s="527"/>
      <c r="KF45" s="528"/>
      <c r="KG45" s="528"/>
      <c r="KH45" s="528"/>
      <c r="KI45" s="528"/>
      <c r="KJ45" s="528"/>
      <c r="KK45" s="528"/>
      <c r="KL45" s="528"/>
      <c r="KM45" s="529"/>
      <c r="KN45" s="527"/>
      <c r="KO45" s="528"/>
      <c r="KP45" s="528"/>
      <c r="KQ45" s="528"/>
      <c r="KR45" s="528"/>
      <c r="KS45" s="528"/>
      <c r="KT45" s="528"/>
      <c r="KU45" s="528"/>
      <c r="KV45" s="529"/>
      <c r="KW45" s="527"/>
      <c r="KX45" s="528"/>
      <c r="KY45" s="528"/>
      <c r="KZ45" s="528"/>
      <c r="LA45" s="528"/>
      <c r="LB45" s="528"/>
      <c r="LC45" s="528"/>
      <c r="LD45" s="528"/>
      <c r="LE45" s="529"/>
      <c r="LF45" s="527"/>
      <c r="LG45" s="528"/>
      <c r="LH45" s="528"/>
      <c r="LI45" s="528"/>
      <c r="LJ45" s="528"/>
      <c r="LK45" s="528"/>
      <c r="LL45" s="528"/>
      <c r="LM45" s="528"/>
      <c r="LN45" s="529"/>
      <c r="LO45" s="527"/>
      <c r="LP45" s="528"/>
      <c r="LQ45" s="528"/>
      <c r="LR45" s="528"/>
      <c r="LS45" s="528"/>
      <c r="LT45" s="528"/>
      <c r="LU45" s="528"/>
      <c r="LV45" s="528"/>
      <c r="LW45" s="529"/>
      <c r="LX45" s="527"/>
      <c r="LY45" s="528"/>
      <c r="LZ45" s="528"/>
      <c r="MA45" s="528"/>
      <c r="MB45" s="528"/>
      <c r="MC45" s="528"/>
      <c r="MD45" s="528"/>
      <c r="ME45" s="528"/>
      <c r="MF45" s="529"/>
      <c r="MG45" s="527"/>
      <c r="MH45" s="528"/>
      <c r="MI45" s="528"/>
      <c r="MJ45" s="528"/>
      <c r="MK45" s="528"/>
      <c r="ML45" s="528"/>
      <c r="MM45" s="528"/>
      <c r="MN45" s="528"/>
      <c r="MO45" s="529"/>
      <c r="MP45" s="527"/>
      <c r="MQ45" s="528"/>
      <c r="MR45" s="528"/>
      <c r="MS45" s="528"/>
      <c r="MT45" s="528"/>
      <c r="MU45" s="528"/>
      <c r="MV45" s="528"/>
      <c r="MW45" s="528"/>
      <c r="MX45" s="529"/>
      <c r="MY45" s="527"/>
      <c r="MZ45" s="528"/>
      <c r="NA45" s="528"/>
      <c r="NB45" s="528"/>
      <c r="NC45" s="528"/>
      <c r="ND45" s="528"/>
      <c r="NE45" s="528"/>
      <c r="NF45" s="528"/>
      <c r="NG45" s="529"/>
      <c r="NH45" s="527"/>
      <c r="NI45" s="528"/>
      <c r="NJ45" s="528"/>
      <c r="NK45" s="528"/>
      <c r="NL45" s="528"/>
      <c r="NM45" s="528"/>
      <c r="NN45" s="528"/>
      <c r="NO45" s="528"/>
      <c r="NP45" s="529"/>
      <c r="NQ45" s="527"/>
      <c r="NR45" s="528"/>
      <c r="NS45" s="528"/>
      <c r="NT45" s="528"/>
      <c r="NU45" s="528"/>
      <c r="NV45" s="528"/>
      <c r="NW45" s="528"/>
      <c r="NX45" s="528"/>
      <c r="NY45" s="529"/>
      <c r="NZ45" s="527"/>
      <c r="OA45" s="528"/>
      <c r="OB45" s="528"/>
      <c r="OC45" s="528"/>
      <c r="OD45" s="528"/>
      <c r="OE45" s="528"/>
      <c r="OF45" s="528"/>
      <c r="OG45" s="528"/>
      <c r="OH45" s="529"/>
      <c r="OI45" s="527"/>
      <c r="OJ45" s="528"/>
      <c r="OK45" s="528"/>
      <c r="OL45" s="528"/>
      <c r="OM45" s="528"/>
      <c r="ON45" s="528"/>
      <c r="OO45" s="528"/>
      <c r="OP45" s="528"/>
      <c r="OQ45" s="529"/>
      <c r="OR45" s="527"/>
      <c r="OS45" s="528"/>
      <c r="OT45" s="528"/>
      <c r="OU45" s="528"/>
      <c r="OV45" s="528"/>
      <c r="OW45" s="528"/>
      <c r="OX45" s="528"/>
      <c r="OY45" s="528"/>
      <c r="OZ45" s="529"/>
      <c r="PA45" s="527"/>
      <c r="PB45" s="528"/>
      <c r="PC45" s="528"/>
      <c r="PD45" s="528"/>
      <c r="PE45" s="528"/>
      <c r="PF45" s="528"/>
      <c r="PG45" s="528"/>
      <c r="PH45" s="528"/>
      <c r="PI45" s="529"/>
      <c r="PJ45" s="527"/>
      <c r="PK45" s="528"/>
      <c r="PL45" s="528"/>
      <c r="PM45" s="528"/>
      <c r="PN45" s="528"/>
      <c r="PO45" s="528"/>
      <c r="PP45" s="528"/>
      <c r="PQ45" s="528"/>
      <c r="PR45" s="529"/>
      <c r="PS45" s="527"/>
      <c r="PT45" s="528"/>
      <c r="PU45" s="528"/>
      <c r="PV45" s="528"/>
      <c r="PW45" s="528"/>
      <c r="PX45" s="528"/>
      <c r="PY45" s="528"/>
      <c r="PZ45" s="528"/>
      <c r="QA45" s="529"/>
      <c r="QB45" s="527"/>
      <c r="QC45" s="528"/>
      <c r="QD45" s="528"/>
      <c r="QE45" s="528"/>
      <c r="QF45" s="528"/>
      <c r="QG45" s="528"/>
      <c r="QH45" s="528"/>
      <c r="QI45" s="528"/>
      <c r="QJ45" s="529"/>
      <c r="QK45" s="527"/>
      <c r="QL45" s="528"/>
      <c r="QM45" s="528"/>
      <c r="QN45" s="528"/>
      <c r="QO45" s="528"/>
      <c r="QP45" s="528"/>
      <c r="QQ45" s="528"/>
      <c r="QR45" s="528"/>
      <c r="QS45" s="529"/>
      <c r="QT45" s="527"/>
      <c r="QU45" s="528"/>
      <c r="QV45" s="528"/>
      <c r="QW45" s="528"/>
      <c r="QX45" s="528"/>
      <c r="QY45" s="528"/>
      <c r="QZ45" s="528"/>
      <c r="RA45" s="528"/>
      <c r="RB45" s="529"/>
      <c r="RC45" s="527"/>
      <c r="RD45" s="528"/>
      <c r="RE45" s="528"/>
      <c r="RF45" s="528"/>
      <c r="RG45" s="528"/>
      <c r="RH45" s="528"/>
      <c r="RI45" s="528"/>
      <c r="RJ45" s="528"/>
      <c r="RK45" s="529"/>
      <c r="RL45" s="527"/>
      <c r="RM45" s="528"/>
      <c r="RN45" s="528"/>
      <c r="RO45" s="528"/>
      <c r="RP45" s="528"/>
      <c r="RQ45" s="528"/>
      <c r="RR45" s="528"/>
      <c r="RS45" s="528"/>
      <c r="RT45" s="529"/>
      <c r="RU45" s="527"/>
      <c r="RV45" s="528"/>
      <c r="RW45" s="528"/>
      <c r="RX45" s="528"/>
      <c r="RY45" s="528"/>
      <c r="RZ45" s="528"/>
      <c r="SA45" s="528"/>
      <c r="SB45" s="528"/>
      <c r="SC45" s="529"/>
      <c r="SD45" s="527"/>
      <c r="SE45" s="528"/>
      <c r="SF45" s="528"/>
      <c r="SG45" s="528"/>
      <c r="SH45" s="528"/>
      <c r="SI45" s="528"/>
      <c r="SJ45" s="528"/>
      <c r="SK45" s="528"/>
      <c r="SL45" s="529"/>
      <c r="SM45" s="527"/>
      <c r="SN45" s="528"/>
      <c r="SO45" s="528"/>
      <c r="SP45" s="528"/>
      <c r="SQ45" s="528"/>
      <c r="SR45" s="528"/>
      <c r="SS45" s="528"/>
      <c r="ST45" s="528"/>
      <c r="SU45" s="529"/>
      <c r="SV45" s="527"/>
      <c r="SW45" s="528"/>
      <c r="SX45" s="528"/>
      <c r="SY45" s="528"/>
      <c r="SZ45" s="528"/>
      <c r="TA45" s="528"/>
      <c r="TB45" s="528"/>
      <c r="TC45" s="528"/>
      <c r="TD45" s="529"/>
      <c r="TE45" s="527"/>
      <c r="TF45" s="528"/>
      <c r="TG45" s="528"/>
      <c r="TH45" s="528"/>
      <c r="TI45" s="528"/>
      <c r="TJ45" s="528"/>
      <c r="TK45" s="528"/>
      <c r="TL45" s="528"/>
      <c r="TM45" s="529"/>
      <c r="TN45" s="527"/>
      <c r="TO45" s="528"/>
      <c r="TP45" s="528"/>
      <c r="TQ45" s="528"/>
      <c r="TR45" s="528"/>
      <c r="TS45" s="528"/>
      <c r="TT45" s="528"/>
      <c r="TU45" s="528"/>
      <c r="TV45" s="529"/>
      <c r="TW45" s="527"/>
      <c r="TX45" s="528"/>
      <c r="TY45" s="528"/>
      <c r="TZ45" s="528"/>
      <c r="UA45" s="528"/>
      <c r="UB45" s="528"/>
      <c r="UC45" s="528"/>
      <c r="UD45" s="528"/>
      <c r="UE45" s="529"/>
      <c r="UF45" s="527"/>
      <c r="UG45" s="528"/>
      <c r="UH45" s="528"/>
      <c r="UI45" s="528"/>
      <c r="UJ45" s="528"/>
      <c r="UK45" s="528"/>
      <c r="UL45" s="528"/>
      <c r="UM45" s="528"/>
      <c r="UN45" s="529"/>
      <c r="UO45" s="527"/>
      <c r="UP45" s="528"/>
      <c r="UQ45" s="528"/>
      <c r="UR45" s="528"/>
      <c r="US45" s="528"/>
      <c r="UT45" s="528"/>
      <c r="UU45" s="528"/>
      <c r="UV45" s="528"/>
      <c r="UW45" s="529"/>
      <c r="UX45" s="527"/>
      <c r="UY45" s="528"/>
      <c r="UZ45" s="528"/>
      <c r="VA45" s="528"/>
      <c r="VB45" s="528"/>
      <c r="VC45" s="528"/>
      <c r="VD45" s="528"/>
      <c r="VE45" s="528"/>
      <c r="VF45" s="529"/>
      <c r="VG45" s="527"/>
      <c r="VH45" s="528"/>
      <c r="VI45" s="528"/>
      <c r="VJ45" s="528"/>
      <c r="VK45" s="528"/>
      <c r="VL45" s="528"/>
      <c r="VM45" s="528"/>
      <c r="VN45" s="528"/>
      <c r="VO45" s="529"/>
      <c r="VP45" s="527"/>
      <c r="VQ45" s="528"/>
      <c r="VR45" s="528"/>
      <c r="VS45" s="528"/>
      <c r="VT45" s="528"/>
      <c r="VU45" s="528"/>
      <c r="VV45" s="528"/>
      <c r="VW45" s="528"/>
      <c r="VX45" s="529"/>
      <c r="VY45" s="527"/>
      <c r="VZ45" s="528"/>
      <c r="WA45" s="528"/>
      <c r="WB45" s="528"/>
      <c r="WC45" s="528"/>
      <c r="WD45" s="528"/>
      <c r="WE45" s="528"/>
      <c r="WF45" s="528"/>
      <c r="WG45" s="529"/>
      <c r="WH45" s="527"/>
      <c r="WI45" s="528"/>
      <c r="WJ45" s="528"/>
      <c r="WK45" s="528"/>
      <c r="WL45" s="528"/>
      <c r="WM45" s="528"/>
      <c r="WN45" s="528"/>
      <c r="WO45" s="528"/>
      <c r="WP45" s="529"/>
      <c r="WQ45" s="527"/>
      <c r="WR45" s="528"/>
      <c r="WS45" s="528"/>
      <c r="WT45" s="528"/>
      <c r="WU45" s="528"/>
      <c r="WV45" s="528"/>
      <c r="WW45" s="528"/>
      <c r="WX45" s="528"/>
      <c r="WY45" s="529"/>
      <c r="WZ45" s="527"/>
      <c r="XA45" s="528"/>
      <c r="XB45" s="528"/>
      <c r="XC45" s="528"/>
      <c r="XD45" s="528"/>
      <c r="XE45" s="528"/>
      <c r="XF45" s="528"/>
      <c r="XG45" s="528"/>
      <c r="XH45" s="529"/>
      <c r="XI45" s="527"/>
      <c r="XJ45" s="528"/>
      <c r="XK45" s="528"/>
      <c r="XL45" s="528"/>
      <c r="XM45" s="528"/>
      <c r="XN45" s="528"/>
      <c r="XO45" s="528"/>
      <c r="XP45" s="528"/>
      <c r="XQ45" s="529"/>
      <c r="XR45" s="527"/>
      <c r="XS45" s="528"/>
      <c r="XT45" s="528"/>
      <c r="XU45" s="528"/>
      <c r="XV45" s="528"/>
      <c r="XW45" s="528"/>
      <c r="XX45" s="528"/>
      <c r="XY45" s="528"/>
      <c r="XZ45" s="529"/>
      <c r="YA45" s="527"/>
      <c r="YB45" s="528"/>
      <c r="YC45" s="528"/>
      <c r="YD45" s="528"/>
      <c r="YE45" s="528"/>
      <c r="YF45" s="528"/>
      <c r="YG45" s="528"/>
      <c r="YH45" s="528"/>
      <c r="YI45" s="529"/>
      <c r="YJ45" s="527"/>
      <c r="YK45" s="528"/>
      <c r="YL45" s="528"/>
      <c r="YM45" s="528"/>
      <c r="YN45" s="528"/>
      <c r="YO45" s="528"/>
      <c r="YP45" s="528"/>
      <c r="YQ45" s="528"/>
      <c r="YR45" s="529"/>
      <c r="YS45" s="527"/>
      <c r="YT45" s="528"/>
      <c r="YU45" s="528"/>
      <c r="YV45" s="528"/>
      <c r="YW45" s="528"/>
      <c r="YX45" s="528"/>
      <c r="YY45" s="528"/>
      <c r="YZ45" s="528"/>
      <c r="ZA45" s="529"/>
      <c r="ZB45" s="527"/>
      <c r="ZC45" s="528"/>
      <c r="ZD45" s="528"/>
      <c r="ZE45" s="528"/>
      <c r="ZF45" s="528"/>
      <c r="ZG45" s="528"/>
      <c r="ZH45" s="528"/>
      <c r="ZI45" s="528"/>
      <c r="ZJ45" s="529"/>
      <c r="ZK45" s="527"/>
      <c r="ZL45" s="528"/>
      <c r="ZM45" s="528"/>
      <c r="ZN45" s="528"/>
      <c r="ZO45" s="528"/>
      <c r="ZP45" s="528"/>
      <c r="ZQ45" s="528"/>
      <c r="ZR45" s="528"/>
      <c r="ZS45" s="529"/>
      <c r="ZT45" s="527"/>
      <c r="ZU45" s="528"/>
      <c r="ZV45" s="528"/>
      <c r="ZW45" s="528"/>
      <c r="ZX45" s="528"/>
      <c r="ZY45" s="528"/>
      <c r="ZZ45" s="528"/>
      <c r="AAA45" s="528"/>
      <c r="AAB45" s="529"/>
      <c r="AAC45" s="527"/>
      <c r="AAD45" s="528"/>
      <c r="AAE45" s="528"/>
      <c r="AAF45" s="528"/>
      <c r="AAG45" s="528"/>
      <c r="AAH45" s="528"/>
      <c r="AAI45" s="528"/>
      <c r="AAJ45" s="528"/>
      <c r="AAK45" s="529"/>
      <c r="AAL45" s="527"/>
      <c r="AAM45" s="528"/>
      <c r="AAN45" s="528"/>
      <c r="AAO45" s="528"/>
      <c r="AAP45" s="528"/>
      <c r="AAQ45" s="528"/>
      <c r="AAR45" s="528"/>
      <c r="AAS45" s="528"/>
      <c r="AAT45" s="529"/>
      <c r="AAU45" s="527"/>
      <c r="AAV45" s="528"/>
      <c r="AAW45" s="528"/>
      <c r="AAX45" s="528"/>
      <c r="AAY45" s="528"/>
      <c r="AAZ45" s="528"/>
      <c r="ABA45" s="528"/>
      <c r="ABB45" s="528"/>
      <c r="ABC45" s="529"/>
      <c r="ABD45" s="527"/>
      <c r="ABE45" s="528"/>
      <c r="ABF45" s="528"/>
      <c r="ABG45" s="528"/>
      <c r="ABH45" s="528"/>
      <c r="ABI45" s="528"/>
      <c r="ABJ45" s="528"/>
      <c r="ABK45" s="528"/>
      <c r="ABL45" s="529"/>
      <c r="ABM45" s="527"/>
      <c r="ABN45" s="528"/>
      <c r="ABO45" s="528"/>
      <c r="ABP45" s="528"/>
      <c r="ABQ45" s="528"/>
      <c r="ABR45" s="528"/>
      <c r="ABS45" s="528"/>
      <c r="ABT45" s="528"/>
      <c r="ABU45" s="529"/>
      <c r="ABV45" s="527"/>
      <c r="ABW45" s="528"/>
      <c r="ABX45" s="528"/>
      <c r="ABY45" s="528"/>
      <c r="ABZ45" s="528"/>
      <c r="ACA45" s="528"/>
      <c r="ACB45" s="528"/>
      <c r="ACC45" s="528"/>
      <c r="ACD45" s="529"/>
      <c r="ACE45" s="527"/>
      <c r="ACF45" s="528"/>
      <c r="ACG45" s="528"/>
      <c r="ACH45" s="528"/>
      <c r="ACI45" s="528"/>
      <c r="ACJ45" s="528"/>
      <c r="ACK45" s="528"/>
      <c r="ACL45" s="528"/>
      <c r="ACM45" s="529"/>
      <c r="ACN45" s="527"/>
      <c r="ACO45" s="528"/>
      <c r="ACP45" s="528"/>
      <c r="ACQ45" s="528"/>
      <c r="ACR45" s="528"/>
      <c r="ACS45" s="528"/>
      <c r="ACT45" s="528"/>
      <c r="ACU45" s="528"/>
      <c r="ACV45" s="529"/>
      <c r="ACW45" s="527"/>
      <c r="ACX45" s="528"/>
      <c r="ACY45" s="528"/>
      <c r="ACZ45" s="528"/>
      <c r="ADA45" s="528"/>
      <c r="ADB45" s="528"/>
      <c r="ADC45" s="528"/>
      <c r="ADD45" s="528"/>
      <c r="ADE45" s="529"/>
      <c r="ADF45" s="527"/>
      <c r="ADG45" s="528"/>
      <c r="ADH45" s="528"/>
      <c r="ADI45" s="528"/>
      <c r="ADJ45" s="528"/>
      <c r="ADK45" s="528"/>
      <c r="ADL45" s="528"/>
      <c r="ADM45" s="528"/>
      <c r="ADN45" s="529"/>
      <c r="ADO45" s="527"/>
      <c r="ADP45" s="528"/>
      <c r="ADQ45" s="528"/>
      <c r="ADR45" s="528"/>
      <c r="ADS45" s="528"/>
      <c r="ADT45" s="528"/>
      <c r="ADU45" s="528"/>
      <c r="ADV45" s="528"/>
      <c r="ADW45" s="529"/>
      <c r="ADX45" s="527"/>
      <c r="ADY45" s="528"/>
      <c r="ADZ45" s="528"/>
      <c r="AEA45" s="528"/>
      <c r="AEB45" s="528"/>
      <c r="AEC45" s="528"/>
      <c r="AED45" s="528"/>
      <c r="AEE45" s="528"/>
      <c r="AEF45" s="529"/>
      <c r="AEG45" s="527"/>
      <c r="AEH45" s="528"/>
      <c r="AEI45" s="528"/>
      <c r="AEJ45" s="528"/>
      <c r="AEK45" s="528"/>
      <c r="AEL45" s="528"/>
      <c r="AEM45" s="528"/>
      <c r="AEN45" s="528"/>
      <c r="AEO45" s="529"/>
      <c r="AEP45" s="527"/>
      <c r="AEQ45" s="528"/>
      <c r="AER45" s="528"/>
      <c r="AES45" s="528"/>
      <c r="AET45" s="528"/>
      <c r="AEU45" s="528"/>
      <c r="AEV45" s="528"/>
      <c r="AEW45" s="528"/>
      <c r="AEX45" s="529"/>
      <c r="AEY45" s="527"/>
      <c r="AEZ45" s="528"/>
      <c r="AFA45" s="528"/>
      <c r="AFB45" s="528"/>
      <c r="AFC45" s="528"/>
      <c r="AFD45" s="528"/>
      <c r="AFE45" s="528"/>
      <c r="AFF45" s="528"/>
      <c r="AFG45" s="529"/>
      <c r="AFH45" s="527"/>
      <c r="AFI45" s="528"/>
      <c r="AFJ45" s="528"/>
      <c r="AFK45" s="528"/>
      <c r="AFL45" s="528"/>
      <c r="AFM45" s="528"/>
      <c r="AFN45" s="528"/>
      <c r="AFO45" s="528"/>
      <c r="AFP45" s="529"/>
      <c r="AFQ45" s="527"/>
      <c r="AFR45" s="528"/>
      <c r="AFS45" s="528"/>
      <c r="AFT45" s="528"/>
      <c r="AFU45" s="528"/>
      <c r="AFV45" s="528"/>
      <c r="AFW45" s="528"/>
      <c r="AFX45" s="528"/>
      <c r="AFY45" s="529"/>
      <c r="AFZ45" s="527"/>
      <c r="AGA45" s="528"/>
      <c r="AGB45" s="528"/>
      <c r="AGC45" s="528"/>
      <c r="AGD45" s="528"/>
      <c r="AGE45" s="528"/>
      <c r="AGF45" s="528"/>
      <c r="AGG45" s="528"/>
      <c r="AGH45" s="529"/>
      <c r="AGI45" s="527"/>
      <c r="AGJ45" s="528"/>
      <c r="AGK45" s="528"/>
      <c r="AGL45" s="528"/>
      <c r="AGM45" s="528"/>
      <c r="AGN45" s="528"/>
      <c r="AGO45" s="528"/>
      <c r="AGP45" s="528"/>
      <c r="AGQ45" s="529"/>
      <c r="AGR45" s="527"/>
      <c r="AGS45" s="528"/>
      <c r="AGT45" s="528"/>
      <c r="AGU45" s="528"/>
      <c r="AGV45" s="528"/>
      <c r="AGW45" s="528"/>
      <c r="AGX45" s="528"/>
      <c r="AGY45" s="528"/>
      <c r="AGZ45" s="529"/>
      <c r="AHA45" s="527"/>
      <c r="AHB45" s="528"/>
      <c r="AHC45" s="528"/>
      <c r="AHD45" s="528"/>
      <c r="AHE45" s="528"/>
      <c r="AHF45" s="528"/>
      <c r="AHG45" s="528"/>
      <c r="AHH45" s="528"/>
      <c r="AHI45" s="529"/>
      <c r="AHJ45" s="527"/>
      <c r="AHK45" s="528"/>
      <c r="AHL45" s="528"/>
      <c r="AHM45" s="528"/>
      <c r="AHN45" s="528"/>
      <c r="AHO45" s="528"/>
      <c r="AHP45" s="528"/>
      <c r="AHQ45" s="528"/>
      <c r="AHR45" s="529"/>
      <c r="AHS45" s="527"/>
      <c r="AHT45" s="528"/>
      <c r="AHU45" s="528"/>
      <c r="AHV45" s="528"/>
      <c r="AHW45" s="528"/>
      <c r="AHX45" s="528"/>
      <c r="AHY45" s="528"/>
      <c r="AHZ45" s="528"/>
      <c r="AIA45" s="529"/>
      <c r="AIB45" s="527"/>
      <c r="AIC45" s="528"/>
      <c r="AID45" s="528"/>
      <c r="AIE45" s="528"/>
      <c r="AIF45" s="528"/>
      <c r="AIG45" s="528"/>
      <c r="AIH45" s="528"/>
      <c r="AII45" s="528"/>
      <c r="AIJ45" s="529"/>
      <c r="AIK45" s="527"/>
      <c r="AIL45" s="528"/>
      <c r="AIM45" s="528"/>
      <c r="AIN45" s="528"/>
      <c r="AIO45" s="528"/>
      <c r="AIP45" s="528"/>
      <c r="AIQ45" s="528"/>
      <c r="AIR45" s="528"/>
      <c r="AIS45" s="529"/>
      <c r="AIT45" s="527"/>
      <c r="AIU45" s="528"/>
      <c r="AIV45" s="528"/>
      <c r="AIW45" s="528"/>
      <c r="AIX45" s="528"/>
      <c r="AIY45" s="528"/>
      <c r="AIZ45" s="528"/>
      <c r="AJA45" s="528"/>
      <c r="AJB45" s="529"/>
      <c r="AJC45" s="527"/>
      <c r="AJD45" s="528"/>
      <c r="AJE45" s="528"/>
      <c r="AJF45" s="528"/>
      <c r="AJG45" s="528"/>
      <c r="AJH45" s="528"/>
      <c r="AJI45" s="528"/>
      <c r="AJJ45" s="528"/>
      <c r="AJK45" s="529"/>
      <c r="AJL45" s="527"/>
      <c r="AJM45" s="528"/>
      <c r="AJN45" s="528"/>
      <c r="AJO45" s="528"/>
      <c r="AJP45" s="528"/>
      <c r="AJQ45" s="528"/>
      <c r="AJR45" s="528"/>
      <c r="AJS45" s="528"/>
      <c r="AJT45" s="529"/>
      <c r="AJU45" s="527"/>
      <c r="AJV45" s="528"/>
      <c r="AJW45" s="528"/>
      <c r="AJX45" s="528"/>
      <c r="AJY45" s="528"/>
      <c r="AJZ45" s="528"/>
      <c r="AKA45" s="528"/>
      <c r="AKB45" s="528"/>
      <c r="AKC45" s="529"/>
      <c r="AKD45" s="527"/>
      <c r="AKE45" s="528"/>
      <c r="AKF45" s="528"/>
      <c r="AKG45" s="528"/>
      <c r="AKH45" s="528"/>
      <c r="AKI45" s="528"/>
      <c r="AKJ45" s="528"/>
      <c r="AKK45" s="528"/>
      <c r="AKL45" s="529"/>
      <c r="AKM45" s="527"/>
      <c r="AKN45" s="528"/>
      <c r="AKO45" s="528"/>
      <c r="AKP45" s="528"/>
      <c r="AKQ45" s="528"/>
      <c r="AKR45" s="528"/>
      <c r="AKS45" s="528"/>
      <c r="AKT45" s="528"/>
      <c r="AKU45" s="529"/>
      <c r="AKV45" s="527"/>
      <c r="AKW45" s="528"/>
      <c r="AKX45" s="528"/>
      <c r="AKY45" s="528"/>
      <c r="AKZ45" s="528"/>
      <c r="ALA45" s="528"/>
      <c r="ALB45" s="528"/>
      <c r="ALC45" s="528"/>
      <c r="ALD45" s="529"/>
      <c r="ALE45" s="527"/>
      <c r="ALF45" s="528"/>
      <c r="ALG45" s="528"/>
      <c r="ALH45" s="528"/>
      <c r="ALI45" s="528"/>
      <c r="ALJ45" s="528"/>
      <c r="ALK45" s="528"/>
      <c r="ALL45" s="528"/>
      <c r="ALM45" s="529"/>
      <c r="ALN45" s="527"/>
      <c r="ALO45" s="528"/>
      <c r="ALP45" s="528"/>
      <c r="ALQ45" s="528"/>
      <c r="ALR45" s="528"/>
      <c r="ALS45" s="528"/>
      <c r="ALT45" s="528"/>
      <c r="ALU45" s="528"/>
      <c r="ALV45" s="529"/>
      <c r="ALW45" s="527"/>
      <c r="ALX45" s="528"/>
      <c r="ALY45" s="528"/>
      <c r="ALZ45" s="528"/>
      <c r="AMA45" s="528"/>
      <c r="AMB45" s="528"/>
      <c r="AMC45" s="528"/>
      <c r="AMD45" s="528"/>
      <c r="AME45" s="529"/>
      <c r="AMF45" s="527"/>
      <c r="AMG45" s="528"/>
      <c r="AMH45" s="528"/>
      <c r="AMI45" s="528"/>
      <c r="AMJ45" s="528"/>
      <c r="AMK45" s="528"/>
      <c r="AML45" s="528"/>
      <c r="AMM45" s="528"/>
      <c r="AMN45" s="529"/>
      <c r="AMO45" s="527"/>
      <c r="AMP45" s="528"/>
      <c r="AMQ45" s="528"/>
      <c r="AMR45" s="528"/>
      <c r="AMS45" s="528"/>
      <c r="AMT45" s="528"/>
      <c r="AMU45" s="528"/>
      <c r="AMV45" s="528"/>
      <c r="AMW45" s="529"/>
      <c r="AMX45" s="527"/>
      <c r="AMY45" s="528"/>
      <c r="AMZ45" s="528"/>
      <c r="ANA45" s="528"/>
      <c r="ANB45" s="528"/>
      <c r="ANC45" s="528"/>
      <c r="AND45" s="528"/>
      <c r="ANE45" s="528"/>
      <c r="ANF45" s="529"/>
      <c r="ANG45" s="527"/>
      <c r="ANH45" s="528"/>
      <c r="ANI45" s="528"/>
      <c r="ANJ45" s="528"/>
      <c r="ANK45" s="528"/>
      <c r="ANL45" s="528"/>
      <c r="ANM45" s="528"/>
      <c r="ANN45" s="528"/>
      <c r="ANO45" s="529"/>
      <c r="ANP45" s="527"/>
      <c r="ANQ45" s="528"/>
      <c r="ANR45" s="528"/>
      <c r="ANS45" s="528"/>
      <c r="ANT45" s="528"/>
      <c r="ANU45" s="528"/>
      <c r="ANV45" s="528"/>
      <c r="ANW45" s="528"/>
      <c r="ANX45" s="529"/>
      <c r="ANY45" s="527"/>
      <c r="ANZ45" s="528"/>
      <c r="AOA45" s="528"/>
      <c r="AOB45" s="528"/>
      <c r="AOC45" s="528"/>
      <c r="AOD45" s="528"/>
      <c r="AOE45" s="528"/>
      <c r="AOF45" s="528"/>
      <c r="AOG45" s="529"/>
      <c r="AOH45" s="527"/>
      <c r="AOI45" s="528"/>
      <c r="AOJ45" s="528"/>
      <c r="AOK45" s="528"/>
      <c r="AOL45" s="528"/>
      <c r="AOM45" s="528"/>
      <c r="AON45" s="528"/>
      <c r="AOO45" s="528"/>
      <c r="AOP45" s="529"/>
      <c r="AOQ45" s="527"/>
      <c r="AOR45" s="528"/>
      <c r="AOS45" s="528"/>
      <c r="AOT45" s="528"/>
      <c r="AOU45" s="528"/>
      <c r="AOV45" s="528"/>
      <c r="AOW45" s="528"/>
      <c r="AOX45" s="528"/>
      <c r="AOY45" s="529"/>
      <c r="AOZ45" s="527"/>
      <c r="APA45" s="528"/>
      <c r="APB45" s="528"/>
      <c r="APC45" s="528"/>
      <c r="APD45" s="528"/>
      <c r="APE45" s="528"/>
      <c r="APF45" s="528"/>
      <c r="APG45" s="528"/>
      <c r="APH45" s="529"/>
      <c r="API45" s="527"/>
      <c r="APJ45" s="528"/>
      <c r="APK45" s="528"/>
      <c r="APL45" s="528"/>
      <c r="APM45" s="528"/>
      <c r="APN45" s="528"/>
      <c r="APO45" s="528"/>
      <c r="APP45" s="528"/>
      <c r="APQ45" s="529"/>
      <c r="APR45" s="527"/>
      <c r="APS45" s="528"/>
      <c r="APT45" s="528"/>
      <c r="APU45" s="528"/>
      <c r="APV45" s="528"/>
      <c r="APW45" s="528"/>
      <c r="APX45" s="528"/>
      <c r="APY45" s="528"/>
      <c r="APZ45" s="529"/>
      <c r="AQA45" s="527"/>
      <c r="AQB45" s="528"/>
      <c r="AQC45" s="528"/>
      <c r="AQD45" s="528"/>
      <c r="AQE45" s="528"/>
      <c r="AQF45" s="528"/>
      <c r="AQG45" s="528"/>
      <c r="AQH45" s="528"/>
      <c r="AQI45" s="529"/>
      <c r="AQJ45" s="527"/>
      <c r="AQK45" s="528"/>
      <c r="AQL45" s="528"/>
      <c r="AQM45" s="528"/>
      <c r="AQN45" s="528"/>
      <c r="AQO45" s="528"/>
      <c r="AQP45" s="528"/>
      <c r="AQQ45" s="528"/>
      <c r="AQR45" s="529"/>
      <c r="AQS45" s="527"/>
      <c r="AQT45" s="528"/>
      <c r="AQU45" s="528"/>
      <c r="AQV45" s="528"/>
      <c r="AQW45" s="528"/>
      <c r="AQX45" s="528"/>
      <c r="AQY45" s="528"/>
      <c r="AQZ45" s="528"/>
      <c r="ARA45" s="529"/>
      <c r="ARB45" s="527"/>
      <c r="ARC45" s="528"/>
      <c r="ARD45" s="528"/>
      <c r="ARE45" s="528"/>
      <c r="ARF45" s="528"/>
      <c r="ARG45" s="528"/>
      <c r="ARH45" s="528"/>
      <c r="ARI45" s="528"/>
      <c r="ARJ45" s="529"/>
      <c r="ARK45" s="527"/>
      <c r="ARL45" s="528"/>
      <c r="ARM45" s="528"/>
      <c r="ARN45" s="528"/>
      <c r="ARO45" s="528"/>
      <c r="ARP45" s="528"/>
      <c r="ARQ45" s="528"/>
      <c r="ARR45" s="528"/>
      <c r="ARS45" s="529"/>
      <c r="ART45" s="527"/>
      <c r="ARU45" s="528"/>
      <c r="ARV45" s="528"/>
      <c r="ARW45" s="528"/>
      <c r="ARX45" s="528"/>
      <c r="ARY45" s="528"/>
      <c r="ARZ45" s="528"/>
      <c r="ASA45" s="528"/>
      <c r="ASB45" s="529"/>
      <c r="ASC45" s="527"/>
      <c r="ASD45" s="528"/>
      <c r="ASE45" s="528"/>
      <c r="ASF45" s="528"/>
      <c r="ASG45" s="528"/>
      <c r="ASH45" s="528"/>
      <c r="ASI45" s="528"/>
      <c r="ASJ45" s="528"/>
      <c r="ASK45" s="529"/>
      <c r="ASL45" s="527"/>
      <c r="ASM45" s="528"/>
      <c r="ASN45" s="528"/>
      <c r="ASO45" s="528"/>
      <c r="ASP45" s="528"/>
      <c r="ASQ45" s="528"/>
      <c r="ASR45" s="528"/>
      <c r="ASS45" s="528"/>
      <c r="AST45" s="529"/>
      <c r="ASU45" s="527"/>
      <c r="ASV45" s="528"/>
      <c r="ASW45" s="528"/>
      <c r="ASX45" s="528"/>
      <c r="ASY45" s="528"/>
      <c r="ASZ45" s="528"/>
      <c r="ATA45" s="528"/>
      <c r="ATB45" s="528"/>
      <c r="ATC45" s="529"/>
      <c r="ATD45" s="527"/>
      <c r="ATE45" s="528"/>
      <c r="ATF45" s="528"/>
      <c r="ATG45" s="528"/>
      <c r="ATH45" s="528"/>
      <c r="ATI45" s="528"/>
      <c r="ATJ45" s="528"/>
      <c r="ATK45" s="528"/>
      <c r="ATL45" s="529"/>
      <c r="ATM45" s="527"/>
      <c r="ATN45" s="528"/>
      <c r="ATO45" s="528"/>
      <c r="ATP45" s="528"/>
      <c r="ATQ45" s="528"/>
      <c r="ATR45" s="528"/>
      <c r="ATS45" s="528"/>
      <c r="ATT45" s="528"/>
      <c r="ATU45" s="529"/>
      <c r="ATV45" s="527"/>
      <c r="ATW45" s="528"/>
      <c r="ATX45" s="528"/>
      <c r="ATY45" s="528"/>
      <c r="ATZ45" s="528"/>
      <c r="AUA45" s="528"/>
      <c r="AUB45" s="528"/>
      <c r="AUC45" s="528"/>
      <c r="AUD45" s="529"/>
      <c r="AUE45" s="527"/>
      <c r="AUF45" s="528"/>
      <c r="AUG45" s="528"/>
      <c r="AUH45" s="528"/>
      <c r="AUI45" s="528"/>
      <c r="AUJ45" s="528"/>
      <c r="AUK45" s="528"/>
      <c r="AUL45" s="528"/>
      <c r="AUM45" s="529"/>
      <c r="AUN45" s="527"/>
      <c r="AUO45" s="528"/>
      <c r="AUP45" s="528"/>
      <c r="AUQ45" s="528"/>
      <c r="AUR45" s="528"/>
      <c r="AUS45" s="528"/>
      <c r="AUT45" s="528"/>
      <c r="AUU45" s="528"/>
      <c r="AUV45" s="529"/>
      <c r="AUW45" s="527"/>
      <c r="AUX45" s="528"/>
      <c r="AUY45" s="528"/>
      <c r="AUZ45" s="528"/>
      <c r="AVA45" s="528"/>
      <c r="AVB45" s="528"/>
      <c r="AVC45" s="528"/>
      <c r="AVD45" s="528"/>
      <c r="AVE45" s="529"/>
      <c r="AVF45" s="527"/>
      <c r="AVG45" s="528"/>
      <c r="AVH45" s="528"/>
      <c r="AVI45" s="528"/>
      <c r="AVJ45" s="528"/>
      <c r="AVK45" s="528"/>
      <c r="AVL45" s="528"/>
      <c r="AVM45" s="528"/>
      <c r="AVN45" s="529"/>
      <c r="AVO45" s="527"/>
      <c r="AVP45" s="528"/>
      <c r="AVQ45" s="528"/>
      <c r="AVR45" s="528"/>
      <c r="AVS45" s="528"/>
      <c r="AVT45" s="528"/>
      <c r="AVU45" s="528"/>
      <c r="AVV45" s="528"/>
      <c r="AVW45" s="529"/>
      <c r="AVX45" s="527"/>
      <c r="AVY45" s="528"/>
      <c r="AVZ45" s="528"/>
      <c r="AWA45" s="528"/>
      <c r="AWB45" s="528"/>
      <c r="AWC45" s="528"/>
      <c r="AWD45" s="528"/>
      <c r="AWE45" s="528"/>
      <c r="AWF45" s="529"/>
      <c r="AWG45" s="527"/>
      <c r="AWH45" s="528"/>
      <c r="AWI45" s="528"/>
      <c r="AWJ45" s="528"/>
      <c r="AWK45" s="528"/>
      <c r="AWL45" s="528"/>
      <c r="AWM45" s="528"/>
      <c r="AWN45" s="528"/>
      <c r="AWO45" s="529"/>
      <c r="AWP45" s="527"/>
      <c r="AWQ45" s="528"/>
      <c r="AWR45" s="528"/>
      <c r="AWS45" s="528"/>
      <c r="AWT45" s="528"/>
      <c r="AWU45" s="528"/>
      <c r="AWV45" s="528"/>
      <c r="AWW45" s="528"/>
      <c r="AWX45" s="529"/>
      <c r="AWY45" s="527"/>
      <c r="AWZ45" s="528"/>
      <c r="AXA45" s="528"/>
      <c r="AXB45" s="528"/>
      <c r="AXC45" s="528"/>
      <c r="AXD45" s="528"/>
      <c r="AXE45" s="528"/>
      <c r="AXF45" s="528"/>
      <c r="AXG45" s="529"/>
      <c r="AXH45" s="527"/>
      <c r="AXI45" s="528"/>
      <c r="AXJ45" s="528"/>
      <c r="AXK45" s="528"/>
      <c r="AXL45" s="528"/>
      <c r="AXM45" s="528"/>
      <c r="AXN45" s="528"/>
      <c r="AXO45" s="528"/>
      <c r="AXP45" s="529"/>
      <c r="AXQ45" s="527"/>
      <c r="AXR45" s="528"/>
      <c r="AXS45" s="528"/>
      <c r="AXT45" s="528"/>
      <c r="AXU45" s="528"/>
      <c r="AXV45" s="528"/>
      <c r="AXW45" s="528"/>
      <c r="AXX45" s="528"/>
      <c r="AXY45" s="529"/>
      <c r="AXZ45" s="527"/>
      <c r="AYA45" s="528"/>
      <c r="AYB45" s="528"/>
      <c r="AYC45" s="528"/>
      <c r="AYD45" s="528"/>
      <c r="AYE45" s="528"/>
      <c r="AYF45" s="528"/>
      <c r="AYG45" s="528"/>
      <c r="AYH45" s="529"/>
      <c r="AYI45" s="527"/>
      <c r="AYJ45" s="528"/>
      <c r="AYK45" s="528"/>
      <c r="AYL45" s="528"/>
      <c r="AYM45" s="528"/>
      <c r="AYN45" s="528"/>
      <c r="AYO45" s="528"/>
      <c r="AYP45" s="528"/>
      <c r="AYQ45" s="529"/>
      <c r="AYR45" s="527"/>
      <c r="AYS45" s="528"/>
      <c r="AYT45" s="528"/>
      <c r="AYU45" s="528"/>
      <c r="AYV45" s="528"/>
      <c r="AYW45" s="528"/>
      <c r="AYX45" s="528"/>
      <c r="AYY45" s="528"/>
      <c r="AYZ45" s="529"/>
      <c r="AZA45" s="527"/>
      <c r="AZB45" s="528"/>
      <c r="AZC45" s="528"/>
      <c r="AZD45" s="528"/>
      <c r="AZE45" s="528"/>
      <c r="AZF45" s="528"/>
      <c r="AZG45" s="528"/>
      <c r="AZH45" s="528"/>
      <c r="AZI45" s="529"/>
      <c r="AZJ45" s="527"/>
      <c r="AZK45" s="528"/>
      <c r="AZL45" s="528"/>
      <c r="AZM45" s="528"/>
      <c r="AZN45" s="528"/>
      <c r="AZO45" s="528"/>
      <c r="AZP45" s="528"/>
      <c r="AZQ45" s="528"/>
      <c r="AZR45" s="529"/>
      <c r="AZS45" s="527"/>
      <c r="AZT45" s="528"/>
      <c r="AZU45" s="528"/>
      <c r="AZV45" s="528"/>
      <c r="AZW45" s="528"/>
      <c r="AZX45" s="528"/>
      <c r="AZY45" s="528"/>
      <c r="AZZ45" s="528"/>
      <c r="BAA45" s="529"/>
      <c r="BAB45" s="527"/>
      <c r="BAC45" s="528"/>
      <c r="BAD45" s="528"/>
      <c r="BAE45" s="528"/>
      <c r="BAF45" s="528"/>
      <c r="BAG45" s="528"/>
      <c r="BAH45" s="528"/>
      <c r="BAI45" s="528"/>
      <c r="BAJ45" s="529"/>
      <c r="BAK45" s="527"/>
      <c r="BAL45" s="528"/>
      <c r="BAM45" s="528"/>
      <c r="BAN45" s="528"/>
      <c r="BAO45" s="528"/>
      <c r="BAP45" s="528"/>
      <c r="BAQ45" s="528"/>
      <c r="BAR45" s="528"/>
      <c r="BAS45" s="529"/>
      <c r="BAT45" s="527"/>
      <c r="BAU45" s="528"/>
      <c r="BAV45" s="528"/>
      <c r="BAW45" s="528"/>
      <c r="BAX45" s="528"/>
      <c r="BAY45" s="528"/>
      <c r="BAZ45" s="528"/>
      <c r="BBA45" s="528"/>
      <c r="BBB45" s="529"/>
      <c r="BBC45" s="527"/>
      <c r="BBD45" s="528"/>
      <c r="BBE45" s="528"/>
      <c r="BBF45" s="528"/>
      <c r="BBG45" s="528"/>
      <c r="BBH45" s="528"/>
      <c r="BBI45" s="528"/>
      <c r="BBJ45" s="528"/>
      <c r="BBK45" s="529"/>
      <c r="BBL45" s="527"/>
      <c r="BBM45" s="528"/>
      <c r="BBN45" s="528"/>
      <c r="BBO45" s="528"/>
      <c r="BBP45" s="528"/>
      <c r="BBQ45" s="528"/>
      <c r="BBR45" s="528"/>
      <c r="BBS45" s="528"/>
      <c r="BBT45" s="529"/>
      <c r="BBU45" s="527"/>
      <c r="BBV45" s="528"/>
      <c r="BBW45" s="528"/>
      <c r="BBX45" s="528"/>
      <c r="BBY45" s="528"/>
      <c r="BBZ45" s="528"/>
      <c r="BCA45" s="528"/>
      <c r="BCB45" s="528"/>
      <c r="BCC45" s="529"/>
      <c r="BCD45" s="527"/>
      <c r="BCE45" s="528"/>
      <c r="BCF45" s="528"/>
      <c r="BCG45" s="528"/>
      <c r="BCH45" s="528"/>
      <c r="BCI45" s="528"/>
      <c r="BCJ45" s="528"/>
      <c r="BCK45" s="528"/>
      <c r="BCL45" s="529"/>
      <c r="BCM45" s="527"/>
      <c r="BCN45" s="528"/>
      <c r="BCO45" s="528"/>
      <c r="BCP45" s="528"/>
      <c r="BCQ45" s="528"/>
      <c r="BCR45" s="528"/>
      <c r="BCS45" s="528"/>
      <c r="BCT45" s="528"/>
      <c r="BCU45" s="529"/>
      <c r="BCV45" s="527"/>
      <c r="BCW45" s="528"/>
      <c r="BCX45" s="528"/>
      <c r="BCY45" s="528"/>
      <c r="BCZ45" s="528"/>
      <c r="BDA45" s="528"/>
      <c r="BDB45" s="528"/>
      <c r="BDC45" s="528"/>
      <c r="BDD45" s="529"/>
      <c r="BDE45" s="527"/>
      <c r="BDF45" s="528"/>
      <c r="BDG45" s="528"/>
      <c r="BDH45" s="528"/>
      <c r="BDI45" s="528"/>
      <c r="BDJ45" s="528"/>
      <c r="BDK45" s="528"/>
      <c r="BDL45" s="528"/>
      <c r="BDM45" s="529"/>
      <c r="BDN45" s="527"/>
      <c r="BDO45" s="528"/>
      <c r="BDP45" s="528"/>
      <c r="BDQ45" s="528"/>
      <c r="BDR45" s="528"/>
      <c r="BDS45" s="528"/>
      <c r="BDT45" s="528"/>
      <c r="BDU45" s="528"/>
      <c r="BDV45" s="529"/>
      <c r="BDW45" s="527"/>
      <c r="BDX45" s="528"/>
      <c r="BDY45" s="528"/>
      <c r="BDZ45" s="528"/>
      <c r="BEA45" s="528"/>
      <c r="BEB45" s="528"/>
      <c r="BEC45" s="528"/>
      <c r="BED45" s="528"/>
      <c r="BEE45" s="529"/>
      <c r="BEF45" s="527"/>
      <c r="BEG45" s="528"/>
      <c r="BEH45" s="528"/>
      <c r="BEI45" s="528"/>
      <c r="BEJ45" s="528"/>
      <c r="BEK45" s="528"/>
      <c r="BEL45" s="528"/>
      <c r="BEM45" s="528"/>
      <c r="BEN45" s="529"/>
      <c r="BEO45" s="527"/>
      <c r="BEP45" s="528"/>
      <c r="BEQ45" s="528"/>
      <c r="BER45" s="528"/>
      <c r="BES45" s="528"/>
      <c r="BET45" s="528"/>
      <c r="BEU45" s="528"/>
      <c r="BEV45" s="528"/>
      <c r="BEW45" s="529"/>
      <c r="BEX45" s="527"/>
      <c r="BEY45" s="528"/>
      <c r="BEZ45" s="528"/>
      <c r="BFA45" s="528"/>
      <c r="BFB45" s="528"/>
      <c r="BFC45" s="528"/>
      <c r="BFD45" s="528"/>
      <c r="BFE45" s="528"/>
      <c r="BFF45" s="529"/>
      <c r="BFG45" s="527"/>
      <c r="BFH45" s="528"/>
      <c r="BFI45" s="528"/>
      <c r="BFJ45" s="528"/>
      <c r="BFK45" s="528"/>
      <c r="BFL45" s="528"/>
      <c r="BFM45" s="528"/>
      <c r="BFN45" s="528"/>
      <c r="BFO45" s="529"/>
      <c r="BFP45" s="527"/>
      <c r="BFQ45" s="528"/>
      <c r="BFR45" s="528"/>
      <c r="BFS45" s="528"/>
      <c r="BFT45" s="528"/>
      <c r="BFU45" s="528"/>
      <c r="BFV45" s="528"/>
      <c r="BFW45" s="528"/>
      <c r="BFX45" s="529"/>
      <c r="BFY45" s="527"/>
      <c r="BFZ45" s="528"/>
      <c r="BGA45" s="528"/>
      <c r="BGB45" s="528"/>
      <c r="BGC45" s="528"/>
      <c r="BGD45" s="528"/>
      <c r="BGE45" s="528"/>
      <c r="BGF45" s="528"/>
      <c r="BGG45" s="529"/>
      <c r="BGH45" s="527"/>
      <c r="BGI45" s="528"/>
      <c r="BGJ45" s="528"/>
      <c r="BGK45" s="528"/>
      <c r="BGL45" s="528"/>
      <c r="BGM45" s="528"/>
      <c r="BGN45" s="528"/>
      <c r="BGO45" s="528"/>
      <c r="BGP45" s="529"/>
      <c r="BGQ45" s="527"/>
      <c r="BGR45" s="528"/>
      <c r="BGS45" s="528"/>
      <c r="BGT45" s="528"/>
      <c r="BGU45" s="528"/>
      <c r="BGV45" s="528"/>
      <c r="BGW45" s="528"/>
      <c r="BGX45" s="528"/>
      <c r="BGY45" s="529"/>
      <c r="BGZ45" s="527"/>
      <c r="BHA45" s="528"/>
      <c r="BHB45" s="528"/>
      <c r="BHC45" s="528"/>
      <c r="BHD45" s="528"/>
      <c r="BHE45" s="528"/>
      <c r="BHF45" s="528"/>
      <c r="BHG45" s="528"/>
      <c r="BHH45" s="529"/>
      <c r="BHI45" s="527"/>
      <c r="BHJ45" s="528"/>
      <c r="BHK45" s="528"/>
      <c r="BHL45" s="528"/>
      <c r="BHM45" s="528"/>
      <c r="BHN45" s="528"/>
      <c r="BHO45" s="528"/>
      <c r="BHP45" s="528"/>
      <c r="BHQ45" s="529"/>
      <c r="BHR45" s="527"/>
      <c r="BHS45" s="528"/>
      <c r="BHT45" s="528"/>
      <c r="BHU45" s="528"/>
      <c r="BHV45" s="528"/>
      <c r="BHW45" s="528"/>
      <c r="BHX45" s="528"/>
      <c r="BHY45" s="528"/>
      <c r="BHZ45" s="529"/>
      <c r="BIA45" s="527"/>
      <c r="BIB45" s="528"/>
      <c r="BIC45" s="528"/>
      <c r="BID45" s="528"/>
      <c r="BIE45" s="528"/>
      <c r="BIF45" s="528"/>
      <c r="BIG45" s="528"/>
      <c r="BIH45" s="528"/>
      <c r="BII45" s="529"/>
      <c r="BIJ45" s="527"/>
      <c r="BIK45" s="528"/>
      <c r="BIL45" s="528"/>
      <c r="BIM45" s="528"/>
      <c r="BIN45" s="528"/>
      <c r="BIO45" s="528"/>
      <c r="BIP45" s="528"/>
      <c r="BIQ45" s="528"/>
      <c r="BIR45" s="529"/>
      <c r="BIS45" s="527"/>
      <c r="BIT45" s="528"/>
      <c r="BIU45" s="528"/>
      <c r="BIV45" s="528"/>
      <c r="BIW45" s="528"/>
      <c r="BIX45" s="528"/>
      <c r="BIY45" s="528"/>
      <c r="BIZ45" s="528"/>
      <c r="BJA45" s="529"/>
      <c r="BJB45" s="527"/>
      <c r="BJC45" s="528"/>
      <c r="BJD45" s="528"/>
      <c r="BJE45" s="528"/>
      <c r="BJF45" s="528"/>
      <c r="BJG45" s="528"/>
      <c r="BJH45" s="528"/>
      <c r="BJI45" s="528"/>
      <c r="BJJ45" s="529"/>
      <c r="BJK45" s="527"/>
      <c r="BJL45" s="528"/>
      <c r="BJM45" s="528"/>
      <c r="BJN45" s="528"/>
      <c r="BJO45" s="528"/>
      <c r="BJP45" s="528"/>
      <c r="BJQ45" s="528"/>
      <c r="BJR45" s="528"/>
      <c r="BJS45" s="529"/>
      <c r="BJT45" s="527"/>
      <c r="BJU45" s="528"/>
      <c r="BJV45" s="528"/>
      <c r="BJW45" s="528"/>
      <c r="BJX45" s="528"/>
      <c r="BJY45" s="528"/>
      <c r="BJZ45" s="528"/>
      <c r="BKA45" s="528"/>
      <c r="BKB45" s="529"/>
      <c r="BKC45" s="527"/>
      <c r="BKD45" s="528"/>
      <c r="BKE45" s="528"/>
      <c r="BKF45" s="528"/>
      <c r="BKG45" s="528"/>
      <c r="BKH45" s="528"/>
      <c r="BKI45" s="528"/>
      <c r="BKJ45" s="528"/>
      <c r="BKK45" s="529"/>
      <c r="BKL45" s="527"/>
      <c r="BKM45" s="528"/>
      <c r="BKN45" s="528"/>
      <c r="BKO45" s="528"/>
      <c r="BKP45" s="528"/>
      <c r="BKQ45" s="528"/>
      <c r="BKR45" s="528"/>
      <c r="BKS45" s="528"/>
      <c r="BKT45" s="529"/>
      <c r="BKU45" s="527"/>
      <c r="BKV45" s="528"/>
      <c r="BKW45" s="528"/>
      <c r="BKX45" s="528"/>
      <c r="BKY45" s="528"/>
      <c r="BKZ45" s="528"/>
      <c r="BLA45" s="528"/>
      <c r="BLB45" s="528"/>
      <c r="BLC45" s="529"/>
      <c r="BLD45" s="527"/>
      <c r="BLE45" s="528"/>
      <c r="BLF45" s="528"/>
      <c r="BLG45" s="528"/>
      <c r="BLH45" s="528"/>
      <c r="BLI45" s="528"/>
      <c r="BLJ45" s="528"/>
      <c r="BLK45" s="528"/>
      <c r="BLL45" s="529"/>
      <c r="BLM45" s="527"/>
      <c r="BLN45" s="528"/>
      <c r="BLO45" s="528"/>
      <c r="BLP45" s="528"/>
      <c r="BLQ45" s="528"/>
      <c r="BLR45" s="528"/>
      <c r="BLS45" s="528"/>
      <c r="BLT45" s="528"/>
      <c r="BLU45" s="529"/>
      <c r="BLV45" s="527"/>
      <c r="BLW45" s="528"/>
      <c r="BLX45" s="528"/>
      <c r="BLY45" s="528"/>
      <c r="BLZ45" s="528"/>
      <c r="BMA45" s="528"/>
      <c r="BMB45" s="528"/>
      <c r="BMC45" s="528"/>
      <c r="BMD45" s="529"/>
      <c r="BME45" s="527"/>
      <c r="BMF45" s="528"/>
      <c r="BMG45" s="528"/>
      <c r="BMH45" s="528"/>
      <c r="BMI45" s="528"/>
      <c r="BMJ45" s="528"/>
      <c r="BMK45" s="528"/>
      <c r="BML45" s="528"/>
      <c r="BMM45" s="529"/>
      <c r="BMN45" s="527"/>
      <c r="BMO45" s="528"/>
      <c r="BMP45" s="528"/>
      <c r="BMQ45" s="528"/>
      <c r="BMR45" s="528"/>
      <c r="BMS45" s="528"/>
      <c r="BMT45" s="528"/>
      <c r="BMU45" s="528"/>
      <c r="BMV45" s="529"/>
      <c r="BMW45" s="527"/>
      <c r="BMX45" s="528"/>
      <c r="BMY45" s="528"/>
      <c r="BMZ45" s="528"/>
      <c r="BNA45" s="528"/>
      <c r="BNB45" s="528"/>
      <c r="BNC45" s="528"/>
      <c r="BND45" s="528"/>
      <c r="BNE45" s="529"/>
      <c r="BNF45" s="527"/>
      <c r="BNG45" s="528"/>
      <c r="BNH45" s="528"/>
      <c r="BNI45" s="528"/>
      <c r="BNJ45" s="528"/>
      <c r="BNK45" s="528"/>
      <c r="BNL45" s="528"/>
      <c r="BNM45" s="528"/>
      <c r="BNN45" s="529"/>
      <c r="BNO45" s="527"/>
      <c r="BNP45" s="528"/>
      <c r="BNQ45" s="528"/>
      <c r="BNR45" s="528"/>
      <c r="BNS45" s="528"/>
      <c r="BNT45" s="528"/>
      <c r="BNU45" s="528"/>
      <c r="BNV45" s="528"/>
      <c r="BNW45" s="529"/>
      <c r="BNX45" s="527"/>
      <c r="BNY45" s="528"/>
      <c r="BNZ45" s="528"/>
      <c r="BOA45" s="528"/>
      <c r="BOB45" s="528"/>
      <c r="BOC45" s="528"/>
      <c r="BOD45" s="528"/>
      <c r="BOE45" s="528"/>
      <c r="BOF45" s="529"/>
      <c r="BOG45" s="527"/>
      <c r="BOH45" s="528"/>
      <c r="BOI45" s="528"/>
      <c r="BOJ45" s="528"/>
      <c r="BOK45" s="528"/>
      <c r="BOL45" s="528"/>
      <c r="BOM45" s="528"/>
      <c r="BON45" s="528"/>
      <c r="BOO45" s="529"/>
      <c r="BOP45" s="527"/>
      <c r="BOQ45" s="528"/>
      <c r="BOR45" s="528"/>
      <c r="BOS45" s="528"/>
      <c r="BOT45" s="528"/>
      <c r="BOU45" s="528"/>
      <c r="BOV45" s="528"/>
      <c r="BOW45" s="528"/>
      <c r="BOX45" s="529"/>
      <c r="BOY45" s="527"/>
      <c r="BOZ45" s="528"/>
      <c r="BPA45" s="528"/>
      <c r="BPB45" s="528"/>
      <c r="BPC45" s="528"/>
      <c r="BPD45" s="528"/>
      <c r="BPE45" s="528"/>
      <c r="BPF45" s="528"/>
      <c r="BPG45" s="529"/>
      <c r="BPH45" s="527"/>
      <c r="BPI45" s="528"/>
      <c r="BPJ45" s="528"/>
      <c r="BPK45" s="528"/>
      <c r="BPL45" s="528"/>
      <c r="BPM45" s="528"/>
      <c r="BPN45" s="528"/>
      <c r="BPO45" s="528"/>
      <c r="BPP45" s="529"/>
      <c r="BPQ45" s="527"/>
      <c r="BPR45" s="528"/>
      <c r="BPS45" s="528"/>
      <c r="BPT45" s="528"/>
      <c r="BPU45" s="528"/>
      <c r="BPV45" s="528"/>
      <c r="BPW45" s="528"/>
      <c r="BPX45" s="528"/>
      <c r="BPY45" s="529"/>
      <c r="BPZ45" s="527"/>
      <c r="BQA45" s="528"/>
      <c r="BQB45" s="528"/>
      <c r="BQC45" s="528"/>
      <c r="BQD45" s="528"/>
      <c r="BQE45" s="528"/>
      <c r="BQF45" s="528"/>
      <c r="BQG45" s="528"/>
      <c r="BQH45" s="529"/>
      <c r="BQI45" s="527"/>
      <c r="BQJ45" s="528"/>
      <c r="BQK45" s="528"/>
      <c r="BQL45" s="528"/>
      <c r="BQM45" s="528"/>
      <c r="BQN45" s="528"/>
      <c r="BQO45" s="528"/>
      <c r="BQP45" s="528"/>
      <c r="BQQ45" s="529"/>
      <c r="BQR45" s="527"/>
      <c r="BQS45" s="528"/>
      <c r="BQT45" s="528"/>
      <c r="BQU45" s="528"/>
      <c r="BQV45" s="528"/>
      <c r="BQW45" s="528"/>
      <c r="BQX45" s="528"/>
      <c r="BQY45" s="528"/>
      <c r="BQZ45" s="529"/>
      <c r="BRA45" s="527"/>
      <c r="BRB45" s="528"/>
      <c r="BRC45" s="528"/>
      <c r="BRD45" s="528"/>
      <c r="BRE45" s="528"/>
      <c r="BRF45" s="528"/>
      <c r="BRG45" s="528"/>
      <c r="BRH45" s="528"/>
      <c r="BRI45" s="529"/>
      <c r="BRJ45" s="527"/>
      <c r="BRK45" s="528"/>
      <c r="BRL45" s="528"/>
      <c r="BRM45" s="528"/>
      <c r="BRN45" s="528"/>
      <c r="BRO45" s="528"/>
      <c r="BRP45" s="528"/>
      <c r="BRQ45" s="528"/>
      <c r="BRR45" s="529"/>
      <c r="BRS45" s="527"/>
      <c r="BRT45" s="528"/>
      <c r="BRU45" s="528"/>
      <c r="BRV45" s="528"/>
      <c r="BRW45" s="528"/>
      <c r="BRX45" s="528"/>
      <c r="BRY45" s="528"/>
      <c r="BRZ45" s="528"/>
      <c r="BSA45" s="529"/>
      <c r="BSB45" s="527"/>
      <c r="BSC45" s="528"/>
      <c r="BSD45" s="528"/>
      <c r="BSE45" s="528"/>
      <c r="BSF45" s="528"/>
      <c r="BSG45" s="528"/>
      <c r="BSH45" s="528"/>
      <c r="BSI45" s="528"/>
      <c r="BSJ45" s="529"/>
      <c r="BSK45" s="527"/>
      <c r="BSL45" s="528"/>
      <c r="BSM45" s="528"/>
      <c r="BSN45" s="528"/>
      <c r="BSO45" s="528"/>
      <c r="BSP45" s="528"/>
      <c r="BSQ45" s="528"/>
      <c r="BSR45" s="528"/>
      <c r="BSS45" s="529"/>
      <c r="BST45" s="527"/>
      <c r="BSU45" s="528"/>
      <c r="BSV45" s="528"/>
      <c r="BSW45" s="528"/>
      <c r="BSX45" s="528"/>
      <c r="BSY45" s="528"/>
      <c r="BSZ45" s="528"/>
      <c r="BTA45" s="528"/>
      <c r="BTB45" s="529"/>
      <c r="BTC45" s="527"/>
      <c r="BTD45" s="528"/>
      <c r="BTE45" s="528"/>
      <c r="BTF45" s="528"/>
      <c r="BTG45" s="528"/>
      <c r="BTH45" s="528"/>
      <c r="BTI45" s="528"/>
      <c r="BTJ45" s="528"/>
      <c r="BTK45" s="529"/>
      <c r="BTL45" s="527"/>
      <c r="BTM45" s="528"/>
      <c r="BTN45" s="528"/>
      <c r="BTO45" s="528"/>
      <c r="BTP45" s="528"/>
      <c r="BTQ45" s="528"/>
      <c r="BTR45" s="528"/>
      <c r="BTS45" s="528"/>
      <c r="BTT45" s="529"/>
      <c r="BTU45" s="527"/>
      <c r="BTV45" s="528"/>
      <c r="BTW45" s="528"/>
      <c r="BTX45" s="528"/>
      <c r="BTY45" s="528"/>
      <c r="BTZ45" s="528"/>
      <c r="BUA45" s="528"/>
      <c r="BUB45" s="528"/>
      <c r="BUC45" s="529"/>
      <c r="BUD45" s="527"/>
      <c r="BUE45" s="528"/>
      <c r="BUF45" s="528"/>
      <c r="BUG45" s="528"/>
      <c r="BUH45" s="528"/>
      <c r="BUI45" s="528"/>
      <c r="BUJ45" s="528"/>
      <c r="BUK45" s="528"/>
      <c r="BUL45" s="529"/>
      <c r="BUM45" s="527"/>
      <c r="BUN45" s="528"/>
      <c r="BUO45" s="528"/>
      <c r="BUP45" s="528"/>
      <c r="BUQ45" s="528"/>
      <c r="BUR45" s="528"/>
      <c r="BUS45" s="528"/>
      <c r="BUT45" s="528"/>
      <c r="BUU45" s="529"/>
      <c r="BUV45" s="527"/>
      <c r="BUW45" s="528"/>
      <c r="BUX45" s="528"/>
      <c r="BUY45" s="528"/>
      <c r="BUZ45" s="528"/>
      <c r="BVA45" s="528"/>
      <c r="BVB45" s="528"/>
      <c r="BVC45" s="528"/>
      <c r="BVD45" s="529"/>
      <c r="BVE45" s="527"/>
      <c r="BVF45" s="528"/>
      <c r="BVG45" s="528"/>
      <c r="BVH45" s="528"/>
      <c r="BVI45" s="528"/>
      <c r="BVJ45" s="528"/>
      <c r="BVK45" s="528"/>
      <c r="BVL45" s="528"/>
      <c r="BVM45" s="529"/>
      <c r="BVN45" s="527"/>
      <c r="BVO45" s="528"/>
      <c r="BVP45" s="528"/>
      <c r="BVQ45" s="528"/>
      <c r="BVR45" s="528"/>
      <c r="BVS45" s="528"/>
      <c r="BVT45" s="528"/>
      <c r="BVU45" s="528"/>
      <c r="BVV45" s="529"/>
      <c r="BVW45" s="527"/>
      <c r="BVX45" s="528"/>
      <c r="BVY45" s="528"/>
      <c r="BVZ45" s="528"/>
      <c r="BWA45" s="528"/>
      <c r="BWB45" s="528"/>
      <c r="BWC45" s="528"/>
      <c r="BWD45" s="528"/>
      <c r="BWE45" s="529"/>
      <c r="BWF45" s="527"/>
      <c r="BWG45" s="528"/>
      <c r="BWH45" s="528"/>
      <c r="BWI45" s="528"/>
      <c r="BWJ45" s="528"/>
      <c r="BWK45" s="528"/>
      <c r="BWL45" s="528"/>
      <c r="BWM45" s="528"/>
      <c r="BWN45" s="529"/>
      <c r="BWO45" s="527"/>
      <c r="BWP45" s="528"/>
      <c r="BWQ45" s="528"/>
      <c r="BWR45" s="528"/>
      <c r="BWS45" s="528"/>
      <c r="BWT45" s="528"/>
      <c r="BWU45" s="528"/>
      <c r="BWV45" s="528"/>
      <c r="BWW45" s="529"/>
      <c r="BWX45" s="527"/>
      <c r="BWY45" s="528"/>
      <c r="BWZ45" s="528"/>
      <c r="BXA45" s="528"/>
      <c r="BXB45" s="528"/>
      <c r="BXC45" s="528"/>
      <c r="BXD45" s="528"/>
      <c r="BXE45" s="528"/>
      <c r="BXF45" s="529"/>
      <c r="BXG45" s="527"/>
      <c r="BXH45" s="528"/>
      <c r="BXI45" s="528"/>
      <c r="BXJ45" s="528"/>
      <c r="BXK45" s="528"/>
      <c r="BXL45" s="528"/>
      <c r="BXM45" s="528"/>
      <c r="BXN45" s="528"/>
      <c r="BXO45" s="529"/>
      <c r="BXP45" s="527"/>
      <c r="BXQ45" s="528"/>
      <c r="BXR45" s="528"/>
      <c r="BXS45" s="528"/>
      <c r="BXT45" s="528"/>
      <c r="BXU45" s="528"/>
      <c r="BXV45" s="528"/>
      <c r="BXW45" s="528"/>
      <c r="BXX45" s="529"/>
      <c r="BXY45" s="527"/>
      <c r="BXZ45" s="528"/>
      <c r="BYA45" s="528"/>
      <c r="BYB45" s="528"/>
      <c r="BYC45" s="528"/>
      <c r="BYD45" s="528"/>
      <c r="BYE45" s="528"/>
      <c r="BYF45" s="528"/>
      <c r="BYG45" s="529"/>
      <c r="BYH45" s="527"/>
      <c r="BYI45" s="528"/>
      <c r="BYJ45" s="528"/>
      <c r="BYK45" s="528"/>
      <c r="BYL45" s="528"/>
      <c r="BYM45" s="528"/>
      <c r="BYN45" s="528"/>
      <c r="BYO45" s="528"/>
      <c r="BYP45" s="529"/>
      <c r="BYQ45" s="527"/>
      <c r="BYR45" s="528"/>
      <c r="BYS45" s="528"/>
      <c r="BYT45" s="528"/>
      <c r="BYU45" s="528"/>
      <c r="BYV45" s="528"/>
      <c r="BYW45" s="528"/>
      <c r="BYX45" s="528"/>
      <c r="BYY45" s="529"/>
      <c r="BYZ45" s="527"/>
      <c r="BZA45" s="528"/>
      <c r="BZB45" s="528"/>
      <c r="BZC45" s="528"/>
      <c r="BZD45" s="528"/>
      <c r="BZE45" s="528"/>
      <c r="BZF45" s="528"/>
      <c r="BZG45" s="528"/>
      <c r="BZH45" s="529"/>
      <c r="BZI45" s="527"/>
      <c r="BZJ45" s="528"/>
      <c r="BZK45" s="528"/>
      <c r="BZL45" s="528"/>
      <c r="BZM45" s="528"/>
      <c r="BZN45" s="528"/>
      <c r="BZO45" s="528"/>
      <c r="BZP45" s="528"/>
      <c r="BZQ45" s="529"/>
      <c r="BZR45" s="527"/>
      <c r="BZS45" s="528"/>
      <c r="BZT45" s="528"/>
      <c r="BZU45" s="528"/>
      <c r="BZV45" s="528"/>
      <c r="BZW45" s="528"/>
      <c r="BZX45" s="528"/>
      <c r="BZY45" s="528"/>
      <c r="BZZ45" s="529"/>
      <c r="CAA45" s="527"/>
      <c r="CAB45" s="528"/>
      <c r="CAC45" s="528"/>
      <c r="CAD45" s="528"/>
      <c r="CAE45" s="528"/>
      <c r="CAF45" s="528"/>
      <c r="CAG45" s="528"/>
      <c r="CAH45" s="528"/>
      <c r="CAI45" s="529"/>
      <c r="CAJ45" s="527"/>
      <c r="CAK45" s="528"/>
      <c r="CAL45" s="528"/>
      <c r="CAM45" s="528"/>
      <c r="CAN45" s="528"/>
      <c r="CAO45" s="528"/>
      <c r="CAP45" s="528"/>
      <c r="CAQ45" s="528"/>
      <c r="CAR45" s="529"/>
      <c r="CAS45" s="527"/>
      <c r="CAT45" s="528"/>
      <c r="CAU45" s="528"/>
      <c r="CAV45" s="528"/>
      <c r="CAW45" s="528"/>
      <c r="CAX45" s="528"/>
      <c r="CAY45" s="528"/>
      <c r="CAZ45" s="528"/>
      <c r="CBA45" s="529"/>
      <c r="CBB45" s="527"/>
      <c r="CBC45" s="528"/>
      <c r="CBD45" s="528"/>
      <c r="CBE45" s="528"/>
      <c r="CBF45" s="528"/>
      <c r="CBG45" s="528"/>
      <c r="CBH45" s="528"/>
      <c r="CBI45" s="528"/>
      <c r="CBJ45" s="529"/>
      <c r="CBK45" s="527"/>
      <c r="CBL45" s="528"/>
      <c r="CBM45" s="528"/>
      <c r="CBN45" s="528"/>
      <c r="CBO45" s="528"/>
      <c r="CBP45" s="528"/>
      <c r="CBQ45" s="528"/>
      <c r="CBR45" s="528"/>
      <c r="CBS45" s="529"/>
      <c r="CBT45" s="527"/>
      <c r="CBU45" s="528"/>
      <c r="CBV45" s="528"/>
      <c r="CBW45" s="528"/>
      <c r="CBX45" s="528"/>
      <c r="CBY45" s="528"/>
      <c r="CBZ45" s="528"/>
      <c r="CCA45" s="528"/>
      <c r="CCB45" s="529"/>
      <c r="CCC45" s="527"/>
      <c r="CCD45" s="528"/>
      <c r="CCE45" s="528"/>
      <c r="CCF45" s="528"/>
      <c r="CCG45" s="528"/>
      <c r="CCH45" s="528"/>
      <c r="CCI45" s="528"/>
      <c r="CCJ45" s="528"/>
      <c r="CCK45" s="529"/>
      <c r="CCL45" s="527"/>
      <c r="CCM45" s="528"/>
      <c r="CCN45" s="528"/>
      <c r="CCO45" s="528"/>
      <c r="CCP45" s="528"/>
      <c r="CCQ45" s="528"/>
      <c r="CCR45" s="528"/>
      <c r="CCS45" s="528"/>
      <c r="CCT45" s="529"/>
      <c r="CCU45" s="527"/>
      <c r="CCV45" s="528"/>
      <c r="CCW45" s="528"/>
      <c r="CCX45" s="528"/>
      <c r="CCY45" s="528"/>
      <c r="CCZ45" s="528"/>
      <c r="CDA45" s="528"/>
      <c r="CDB45" s="528"/>
      <c r="CDC45" s="529"/>
      <c r="CDD45" s="527"/>
      <c r="CDE45" s="528"/>
      <c r="CDF45" s="528"/>
      <c r="CDG45" s="528"/>
      <c r="CDH45" s="528"/>
      <c r="CDI45" s="528"/>
      <c r="CDJ45" s="528"/>
      <c r="CDK45" s="528"/>
      <c r="CDL45" s="529"/>
      <c r="CDM45" s="527"/>
      <c r="CDN45" s="528"/>
      <c r="CDO45" s="528"/>
      <c r="CDP45" s="528"/>
      <c r="CDQ45" s="528"/>
      <c r="CDR45" s="528"/>
      <c r="CDS45" s="528"/>
      <c r="CDT45" s="528"/>
      <c r="CDU45" s="529"/>
      <c r="CDV45" s="527"/>
      <c r="CDW45" s="528"/>
      <c r="CDX45" s="528"/>
      <c r="CDY45" s="528"/>
      <c r="CDZ45" s="528"/>
      <c r="CEA45" s="528"/>
      <c r="CEB45" s="528"/>
      <c r="CEC45" s="528"/>
      <c r="CED45" s="529"/>
      <c r="CEE45" s="527"/>
      <c r="CEF45" s="528"/>
      <c r="CEG45" s="528"/>
      <c r="CEH45" s="528"/>
      <c r="CEI45" s="528"/>
      <c r="CEJ45" s="528"/>
      <c r="CEK45" s="528"/>
      <c r="CEL45" s="528"/>
      <c r="CEM45" s="529"/>
      <c r="CEN45" s="527"/>
      <c r="CEO45" s="528"/>
      <c r="CEP45" s="528"/>
      <c r="CEQ45" s="528"/>
      <c r="CER45" s="528"/>
      <c r="CES45" s="528"/>
      <c r="CET45" s="528"/>
      <c r="CEU45" s="528"/>
      <c r="CEV45" s="529"/>
      <c r="CEW45" s="527"/>
      <c r="CEX45" s="528"/>
      <c r="CEY45" s="528"/>
      <c r="CEZ45" s="528"/>
      <c r="CFA45" s="528"/>
      <c r="CFB45" s="528"/>
      <c r="CFC45" s="528"/>
      <c r="CFD45" s="528"/>
      <c r="CFE45" s="529"/>
      <c r="CFF45" s="527"/>
      <c r="CFG45" s="528"/>
      <c r="CFH45" s="528"/>
      <c r="CFI45" s="528"/>
      <c r="CFJ45" s="528"/>
      <c r="CFK45" s="528"/>
      <c r="CFL45" s="528"/>
      <c r="CFM45" s="528"/>
      <c r="CFN45" s="529"/>
      <c r="CFO45" s="527"/>
      <c r="CFP45" s="528"/>
      <c r="CFQ45" s="528"/>
      <c r="CFR45" s="528"/>
      <c r="CFS45" s="528"/>
      <c r="CFT45" s="528"/>
      <c r="CFU45" s="528"/>
      <c r="CFV45" s="528"/>
      <c r="CFW45" s="529"/>
      <c r="CFX45" s="527"/>
      <c r="CFY45" s="528"/>
      <c r="CFZ45" s="528"/>
      <c r="CGA45" s="528"/>
      <c r="CGB45" s="528"/>
      <c r="CGC45" s="528"/>
      <c r="CGD45" s="528"/>
      <c r="CGE45" s="528"/>
      <c r="CGF45" s="529"/>
      <c r="CGG45" s="527"/>
      <c r="CGH45" s="528"/>
      <c r="CGI45" s="528"/>
      <c r="CGJ45" s="528"/>
      <c r="CGK45" s="528"/>
      <c r="CGL45" s="528"/>
      <c r="CGM45" s="528"/>
      <c r="CGN45" s="528"/>
      <c r="CGO45" s="529"/>
      <c r="CGP45" s="527"/>
      <c r="CGQ45" s="528"/>
      <c r="CGR45" s="528"/>
      <c r="CGS45" s="528"/>
      <c r="CGT45" s="528"/>
      <c r="CGU45" s="528"/>
      <c r="CGV45" s="528"/>
      <c r="CGW45" s="528"/>
      <c r="CGX45" s="529"/>
      <c r="CGY45" s="527"/>
      <c r="CGZ45" s="528"/>
      <c r="CHA45" s="528"/>
      <c r="CHB45" s="528"/>
      <c r="CHC45" s="528"/>
      <c r="CHD45" s="528"/>
      <c r="CHE45" s="528"/>
      <c r="CHF45" s="528"/>
      <c r="CHG45" s="529"/>
      <c r="CHH45" s="527"/>
      <c r="CHI45" s="528"/>
      <c r="CHJ45" s="528"/>
      <c r="CHK45" s="528"/>
      <c r="CHL45" s="528"/>
      <c r="CHM45" s="528"/>
      <c r="CHN45" s="528"/>
      <c r="CHO45" s="528"/>
      <c r="CHP45" s="529"/>
      <c r="CHQ45" s="527"/>
      <c r="CHR45" s="528"/>
      <c r="CHS45" s="528"/>
      <c r="CHT45" s="528"/>
      <c r="CHU45" s="528"/>
      <c r="CHV45" s="528"/>
      <c r="CHW45" s="528"/>
      <c r="CHX45" s="528"/>
      <c r="CHY45" s="529"/>
      <c r="CHZ45" s="527"/>
      <c r="CIA45" s="528"/>
      <c r="CIB45" s="528"/>
      <c r="CIC45" s="528"/>
      <c r="CID45" s="528"/>
      <c r="CIE45" s="528"/>
      <c r="CIF45" s="528"/>
      <c r="CIG45" s="528"/>
      <c r="CIH45" s="529"/>
      <c r="CII45" s="527"/>
      <c r="CIJ45" s="528"/>
      <c r="CIK45" s="528"/>
      <c r="CIL45" s="528"/>
      <c r="CIM45" s="528"/>
      <c r="CIN45" s="528"/>
      <c r="CIO45" s="528"/>
      <c r="CIP45" s="528"/>
      <c r="CIQ45" s="529"/>
      <c r="CIR45" s="527"/>
      <c r="CIS45" s="528"/>
      <c r="CIT45" s="528"/>
      <c r="CIU45" s="528"/>
      <c r="CIV45" s="528"/>
      <c r="CIW45" s="528"/>
      <c r="CIX45" s="528"/>
      <c r="CIY45" s="528"/>
      <c r="CIZ45" s="529"/>
      <c r="CJA45" s="527"/>
      <c r="CJB45" s="528"/>
      <c r="CJC45" s="528"/>
      <c r="CJD45" s="528"/>
      <c r="CJE45" s="528"/>
      <c r="CJF45" s="528"/>
      <c r="CJG45" s="528"/>
      <c r="CJH45" s="528"/>
      <c r="CJI45" s="529"/>
      <c r="CJJ45" s="527"/>
      <c r="CJK45" s="528"/>
      <c r="CJL45" s="528"/>
      <c r="CJM45" s="528"/>
      <c r="CJN45" s="528"/>
      <c r="CJO45" s="528"/>
      <c r="CJP45" s="528"/>
      <c r="CJQ45" s="528"/>
      <c r="CJR45" s="529"/>
      <c r="CJS45" s="527"/>
      <c r="CJT45" s="528"/>
      <c r="CJU45" s="528"/>
      <c r="CJV45" s="528"/>
      <c r="CJW45" s="528"/>
      <c r="CJX45" s="528"/>
      <c r="CJY45" s="528"/>
      <c r="CJZ45" s="528"/>
      <c r="CKA45" s="529"/>
      <c r="CKB45" s="527"/>
      <c r="CKC45" s="528"/>
      <c r="CKD45" s="528"/>
      <c r="CKE45" s="528"/>
      <c r="CKF45" s="528"/>
      <c r="CKG45" s="528"/>
      <c r="CKH45" s="528"/>
      <c r="CKI45" s="528"/>
      <c r="CKJ45" s="529"/>
      <c r="CKK45" s="527"/>
      <c r="CKL45" s="528"/>
      <c r="CKM45" s="528"/>
      <c r="CKN45" s="528"/>
      <c r="CKO45" s="528"/>
      <c r="CKP45" s="528"/>
      <c r="CKQ45" s="528"/>
      <c r="CKR45" s="528"/>
      <c r="CKS45" s="529"/>
      <c r="CKT45" s="527"/>
      <c r="CKU45" s="528"/>
      <c r="CKV45" s="528"/>
      <c r="CKW45" s="528"/>
      <c r="CKX45" s="528"/>
      <c r="CKY45" s="528"/>
      <c r="CKZ45" s="528"/>
      <c r="CLA45" s="528"/>
      <c r="CLB45" s="529"/>
      <c r="CLC45" s="527"/>
      <c r="CLD45" s="528"/>
      <c r="CLE45" s="528"/>
      <c r="CLF45" s="528"/>
      <c r="CLG45" s="528"/>
      <c r="CLH45" s="528"/>
      <c r="CLI45" s="528"/>
      <c r="CLJ45" s="528"/>
      <c r="CLK45" s="529"/>
      <c r="CLL45" s="527"/>
      <c r="CLM45" s="528"/>
      <c r="CLN45" s="528"/>
      <c r="CLO45" s="528"/>
      <c r="CLP45" s="528"/>
      <c r="CLQ45" s="528"/>
      <c r="CLR45" s="528"/>
      <c r="CLS45" s="528"/>
      <c r="CLT45" s="529"/>
      <c r="CLU45" s="527"/>
      <c r="CLV45" s="528"/>
      <c r="CLW45" s="528"/>
      <c r="CLX45" s="528"/>
      <c r="CLY45" s="528"/>
      <c r="CLZ45" s="528"/>
      <c r="CMA45" s="528"/>
      <c r="CMB45" s="528"/>
      <c r="CMC45" s="529"/>
      <c r="CMD45" s="527"/>
      <c r="CME45" s="528"/>
      <c r="CMF45" s="528"/>
      <c r="CMG45" s="528"/>
      <c r="CMH45" s="528"/>
      <c r="CMI45" s="528"/>
      <c r="CMJ45" s="528"/>
      <c r="CMK45" s="528"/>
      <c r="CML45" s="529"/>
      <c r="CMM45" s="527"/>
      <c r="CMN45" s="528"/>
      <c r="CMO45" s="528"/>
      <c r="CMP45" s="528"/>
      <c r="CMQ45" s="528"/>
      <c r="CMR45" s="528"/>
      <c r="CMS45" s="528"/>
      <c r="CMT45" s="528"/>
      <c r="CMU45" s="529"/>
      <c r="CMV45" s="527"/>
      <c r="CMW45" s="528"/>
      <c r="CMX45" s="528"/>
      <c r="CMY45" s="528"/>
      <c r="CMZ45" s="528"/>
      <c r="CNA45" s="528"/>
      <c r="CNB45" s="528"/>
      <c r="CNC45" s="528"/>
      <c r="CND45" s="529"/>
      <c r="CNE45" s="527"/>
      <c r="CNF45" s="528"/>
      <c r="CNG45" s="528"/>
      <c r="CNH45" s="528"/>
      <c r="CNI45" s="528"/>
      <c r="CNJ45" s="528"/>
      <c r="CNK45" s="528"/>
      <c r="CNL45" s="528"/>
      <c r="CNM45" s="529"/>
      <c r="CNN45" s="527"/>
      <c r="CNO45" s="528"/>
      <c r="CNP45" s="528"/>
      <c r="CNQ45" s="528"/>
      <c r="CNR45" s="528"/>
      <c r="CNS45" s="528"/>
      <c r="CNT45" s="528"/>
      <c r="CNU45" s="528"/>
      <c r="CNV45" s="529"/>
      <c r="CNW45" s="527"/>
      <c r="CNX45" s="528"/>
      <c r="CNY45" s="528"/>
      <c r="CNZ45" s="528"/>
      <c r="COA45" s="528"/>
      <c r="COB45" s="528"/>
      <c r="COC45" s="528"/>
      <c r="COD45" s="528"/>
      <c r="COE45" s="529"/>
      <c r="COF45" s="527"/>
      <c r="COG45" s="528"/>
      <c r="COH45" s="528"/>
      <c r="COI45" s="528"/>
      <c r="COJ45" s="528"/>
      <c r="COK45" s="528"/>
      <c r="COL45" s="528"/>
      <c r="COM45" s="528"/>
      <c r="CON45" s="529"/>
      <c r="COO45" s="527"/>
      <c r="COP45" s="528"/>
      <c r="COQ45" s="528"/>
      <c r="COR45" s="528"/>
      <c r="COS45" s="528"/>
      <c r="COT45" s="528"/>
      <c r="COU45" s="528"/>
      <c r="COV45" s="528"/>
      <c r="COW45" s="529"/>
      <c r="COX45" s="527"/>
      <c r="COY45" s="528"/>
      <c r="COZ45" s="528"/>
      <c r="CPA45" s="528"/>
      <c r="CPB45" s="528"/>
      <c r="CPC45" s="528"/>
      <c r="CPD45" s="528"/>
      <c r="CPE45" s="528"/>
      <c r="CPF45" s="529"/>
      <c r="CPG45" s="527"/>
      <c r="CPH45" s="528"/>
      <c r="CPI45" s="528"/>
      <c r="CPJ45" s="528"/>
      <c r="CPK45" s="528"/>
      <c r="CPL45" s="528"/>
      <c r="CPM45" s="528"/>
      <c r="CPN45" s="528"/>
      <c r="CPO45" s="529"/>
      <c r="CPP45" s="527"/>
      <c r="CPQ45" s="528"/>
      <c r="CPR45" s="528"/>
      <c r="CPS45" s="528"/>
      <c r="CPT45" s="528"/>
      <c r="CPU45" s="528"/>
      <c r="CPV45" s="528"/>
      <c r="CPW45" s="528"/>
      <c r="CPX45" s="529"/>
      <c r="CPY45" s="527"/>
      <c r="CPZ45" s="528"/>
      <c r="CQA45" s="528"/>
      <c r="CQB45" s="528"/>
      <c r="CQC45" s="528"/>
      <c r="CQD45" s="528"/>
      <c r="CQE45" s="528"/>
      <c r="CQF45" s="528"/>
      <c r="CQG45" s="529"/>
      <c r="CQH45" s="527"/>
      <c r="CQI45" s="528"/>
      <c r="CQJ45" s="528"/>
      <c r="CQK45" s="528"/>
      <c r="CQL45" s="528"/>
      <c r="CQM45" s="528"/>
      <c r="CQN45" s="528"/>
      <c r="CQO45" s="528"/>
      <c r="CQP45" s="529"/>
      <c r="CQQ45" s="527"/>
      <c r="CQR45" s="528"/>
      <c r="CQS45" s="528"/>
      <c r="CQT45" s="528"/>
      <c r="CQU45" s="528"/>
      <c r="CQV45" s="528"/>
      <c r="CQW45" s="528"/>
      <c r="CQX45" s="528"/>
      <c r="CQY45" s="529"/>
      <c r="CQZ45" s="527"/>
      <c r="CRA45" s="528"/>
      <c r="CRB45" s="528"/>
      <c r="CRC45" s="528"/>
      <c r="CRD45" s="528"/>
      <c r="CRE45" s="528"/>
      <c r="CRF45" s="528"/>
      <c r="CRG45" s="528"/>
      <c r="CRH45" s="529"/>
      <c r="CRI45" s="527"/>
      <c r="CRJ45" s="528"/>
      <c r="CRK45" s="528"/>
      <c r="CRL45" s="528"/>
      <c r="CRM45" s="528"/>
      <c r="CRN45" s="528"/>
      <c r="CRO45" s="528"/>
      <c r="CRP45" s="528"/>
      <c r="CRQ45" s="529"/>
      <c r="CRR45" s="527"/>
      <c r="CRS45" s="528"/>
      <c r="CRT45" s="528"/>
      <c r="CRU45" s="528"/>
      <c r="CRV45" s="528"/>
      <c r="CRW45" s="528"/>
      <c r="CRX45" s="528"/>
      <c r="CRY45" s="528"/>
      <c r="CRZ45" s="529"/>
      <c r="CSA45" s="527"/>
      <c r="CSB45" s="528"/>
      <c r="CSC45" s="528"/>
      <c r="CSD45" s="528"/>
      <c r="CSE45" s="528"/>
      <c r="CSF45" s="528"/>
      <c r="CSG45" s="528"/>
      <c r="CSH45" s="528"/>
      <c r="CSI45" s="529"/>
      <c r="CSJ45" s="527"/>
      <c r="CSK45" s="528"/>
      <c r="CSL45" s="528"/>
      <c r="CSM45" s="528"/>
      <c r="CSN45" s="528"/>
      <c r="CSO45" s="528"/>
      <c r="CSP45" s="528"/>
      <c r="CSQ45" s="528"/>
      <c r="CSR45" s="529"/>
      <c r="CSS45" s="527"/>
      <c r="CST45" s="528"/>
      <c r="CSU45" s="528"/>
      <c r="CSV45" s="528"/>
      <c r="CSW45" s="528"/>
      <c r="CSX45" s="528"/>
      <c r="CSY45" s="528"/>
      <c r="CSZ45" s="528"/>
      <c r="CTA45" s="529"/>
      <c r="CTB45" s="527"/>
      <c r="CTC45" s="528"/>
      <c r="CTD45" s="528"/>
      <c r="CTE45" s="528"/>
      <c r="CTF45" s="528"/>
      <c r="CTG45" s="528"/>
      <c r="CTH45" s="528"/>
      <c r="CTI45" s="528"/>
      <c r="CTJ45" s="529"/>
      <c r="CTK45" s="527"/>
      <c r="CTL45" s="528"/>
      <c r="CTM45" s="528"/>
      <c r="CTN45" s="528"/>
      <c r="CTO45" s="528"/>
      <c r="CTP45" s="528"/>
      <c r="CTQ45" s="528"/>
      <c r="CTR45" s="528"/>
      <c r="CTS45" s="529"/>
      <c r="CTT45" s="527"/>
      <c r="CTU45" s="528"/>
      <c r="CTV45" s="528"/>
      <c r="CTW45" s="528"/>
      <c r="CTX45" s="528"/>
      <c r="CTY45" s="528"/>
      <c r="CTZ45" s="528"/>
      <c r="CUA45" s="528"/>
      <c r="CUB45" s="529"/>
      <c r="CUC45" s="527"/>
      <c r="CUD45" s="528"/>
      <c r="CUE45" s="528"/>
      <c r="CUF45" s="528"/>
      <c r="CUG45" s="528"/>
      <c r="CUH45" s="528"/>
      <c r="CUI45" s="528"/>
      <c r="CUJ45" s="528"/>
      <c r="CUK45" s="529"/>
      <c r="CUL45" s="527"/>
      <c r="CUM45" s="528"/>
      <c r="CUN45" s="528"/>
      <c r="CUO45" s="528"/>
      <c r="CUP45" s="528"/>
      <c r="CUQ45" s="528"/>
      <c r="CUR45" s="528"/>
      <c r="CUS45" s="528"/>
      <c r="CUT45" s="529"/>
      <c r="CUU45" s="527"/>
      <c r="CUV45" s="528"/>
      <c r="CUW45" s="528"/>
      <c r="CUX45" s="528"/>
      <c r="CUY45" s="528"/>
      <c r="CUZ45" s="528"/>
      <c r="CVA45" s="528"/>
      <c r="CVB45" s="528"/>
      <c r="CVC45" s="529"/>
      <c r="CVD45" s="527"/>
      <c r="CVE45" s="528"/>
      <c r="CVF45" s="528"/>
      <c r="CVG45" s="528"/>
      <c r="CVH45" s="528"/>
      <c r="CVI45" s="528"/>
      <c r="CVJ45" s="528"/>
      <c r="CVK45" s="528"/>
      <c r="CVL45" s="529"/>
      <c r="CVM45" s="527"/>
      <c r="CVN45" s="528"/>
      <c r="CVO45" s="528"/>
      <c r="CVP45" s="528"/>
      <c r="CVQ45" s="528"/>
      <c r="CVR45" s="528"/>
      <c r="CVS45" s="528"/>
      <c r="CVT45" s="528"/>
      <c r="CVU45" s="529"/>
      <c r="CVV45" s="527"/>
      <c r="CVW45" s="528"/>
      <c r="CVX45" s="528"/>
      <c r="CVY45" s="528"/>
      <c r="CVZ45" s="528"/>
      <c r="CWA45" s="528"/>
      <c r="CWB45" s="528"/>
      <c r="CWC45" s="528"/>
      <c r="CWD45" s="529"/>
      <c r="CWE45" s="527"/>
      <c r="CWF45" s="528"/>
      <c r="CWG45" s="528"/>
      <c r="CWH45" s="528"/>
      <c r="CWI45" s="528"/>
      <c r="CWJ45" s="528"/>
      <c r="CWK45" s="528"/>
      <c r="CWL45" s="528"/>
      <c r="CWM45" s="529"/>
      <c r="CWN45" s="527"/>
      <c r="CWO45" s="528"/>
      <c r="CWP45" s="528"/>
      <c r="CWQ45" s="528"/>
      <c r="CWR45" s="528"/>
      <c r="CWS45" s="528"/>
      <c r="CWT45" s="528"/>
      <c r="CWU45" s="528"/>
      <c r="CWV45" s="529"/>
      <c r="CWW45" s="527"/>
      <c r="CWX45" s="528"/>
      <c r="CWY45" s="528"/>
      <c r="CWZ45" s="528"/>
      <c r="CXA45" s="528"/>
      <c r="CXB45" s="528"/>
      <c r="CXC45" s="528"/>
      <c r="CXD45" s="528"/>
      <c r="CXE45" s="529"/>
      <c r="CXF45" s="527"/>
      <c r="CXG45" s="528"/>
      <c r="CXH45" s="528"/>
      <c r="CXI45" s="528"/>
      <c r="CXJ45" s="528"/>
      <c r="CXK45" s="528"/>
      <c r="CXL45" s="528"/>
      <c r="CXM45" s="528"/>
      <c r="CXN45" s="529"/>
      <c r="CXO45" s="527"/>
      <c r="CXP45" s="528"/>
      <c r="CXQ45" s="528"/>
      <c r="CXR45" s="528"/>
      <c r="CXS45" s="528"/>
      <c r="CXT45" s="528"/>
      <c r="CXU45" s="528"/>
      <c r="CXV45" s="528"/>
      <c r="CXW45" s="529"/>
      <c r="CXX45" s="527"/>
      <c r="CXY45" s="528"/>
      <c r="CXZ45" s="528"/>
      <c r="CYA45" s="528"/>
      <c r="CYB45" s="528"/>
      <c r="CYC45" s="528"/>
      <c r="CYD45" s="528"/>
      <c r="CYE45" s="528"/>
      <c r="CYF45" s="529"/>
      <c r="CYG45" s="527"/>
      <c r="CYH45" s="528"/>
      <c r="CYI45" s="528"/>
      <c r="CYJ45" s="528"/>
      <c r="CYK45" s="528"/>
      <c r="CYL45" s="528"/>
      <c r="CYM45" s="528"/>
      <c r="CYN45" s="528"/>
      <c r="CYO45" s="529"/>
      <c r="CYP45" s="527"/>
      <c r="CYQ45" s="528"/>
      <c r="CYR45" s="528"/>
      <c r="CYS45" s="528"/>
      <c r="CYT45" s="528"/>
      <c r="CYU45" s="528"/>
      <c r="CYV45" s="528"/>
      <c r="CYW45" s="528"/>
      <c r="CYX45" s="529"/>
      <c r="CYY45" s="527"/>
      <c r="CYZ45" s="528"/>
      <c r="CZA45" s="528"/>
      <c r="CZB45" s="528"/>
      <c r="CZC45" s="528"/>
      <c r="CZD45" s="528"/>
      <c r="CZE45" s="528"/>
      <c r="CZF45" s="528"/>
      <c r="CZG45" s="529"/>
      <c r="CZH45" s="527"/>
      <c r="CZI45" s="528"/>
      <c r="CZJ45" s="528"/>
      <c r="CZK45" s="528"/>
      <c r="CZL45" s="528"/>
      <c r="CZM45" s="528"/>
      <c r="CZN45" s="528"/>
      <c r="CZO45" s="528"/>
      <c r="CZP45" s="529"/>
      <c r="CZQ45" s="527"/>
      <c r="CZR45" s="528"/>
      <c r="CZS45" s="528"/>
      <c r="CZT45" s="528"/>
      <c r="CZU45" s="528"/>
      <c r="CZV45" s="528"/>
      <c r="CZW45" s="528"/>
      <c r="CZX45" s="528"/>
      <c r="CZY45" s="529"/>
      <c r="CZZ45" s="527"/>
      <c r="DAA45" s="528"/>
      <c r="DAB45" s="528"/>
      <c r="DAC45" s="528"/>
      <c r="DAD45" s="528"/>
      <c r="DAE45" s="528"/>
      <c r="DAF45" s="528"/>
      <c r="DAG45" s="528"/>
      <c r="DAH45" s="529"/>
      <c r="DAI45" s="527"/>
      <c r="DAJ45" s="528"/>
      <c r="DAK45" s="528"/>
      <c r="DAL45" s="528"/>
      <c r="DAM45" s="528"/>
      <c r="DAN45" s="528"/>
      <c r="DAO45" s="528"/>
      <c r="DAP45" s="528"/>
      <c r="DAQ45" s="529"/>
      <c r="DAR45" s="527"/>
      <c r="DAS45" s="528"/>
      <c r="DAT45" s="528"/>
      <c r="DAU45" s="528"/>
      <c r="DAV45" s="528"/>
      <c r="DAW45" s="528"/>
      <c r="DAX45" s="528"/>
      <c r="DAY45" s="528"/>
      <c r="DAZ45" s="529"/>
      <c r="DBA45" s="527"/>
      <c r="DBB45" s="528"/>
      <c r="DBC45" s="528"/>
      <c r="DBD45" s="528"/>
      <c r="DBE45" s="528"/>
      <c r="DBF45" s="528"/>
      <c r="DBG45" s="528"/>
      <c r="DBH45" s="528"/>
      <c r="DBI45" s="529"/>
      <c r="DBJ45" s="527"/>
      <c r="DBK45" s="528"/>
      <c r="DBL45" s="528"/>
      <c r="DBM45" s="528"/>
      <c r="DBN45" s="528"/>
      <c r="DBO45" s="528"/>
      <c r="DBP45" s="528"/>
      <c r="DBQ45" s="528"/>
      <c r="DBR45" s="529"/>
      <c r="DBS45" s="527"/>
      <c r="DBT45" s="528"/>
      <c r="DBU45" s="528"/>
      <c r="DBV45" s="528"/>
      <c r="DBW45" s="528"/>
      <c r="DBX45" s="528"/>
      <c r="DBY45" s="528"/>
      <c r="DBZ45" s="528"/>
      <c r="DCA45" s="529"/>
      <c r="DCB45" s="527"/>
      <c r="DCC45" s="528"/>
      <c r="DCD45" s="528"/>
      <c r="DCE45" s="528"/>
      <c r="DCF45" s="528"/>
      <c r="DCG45" s="528"/>
      <c r="DCH45" s="528"/>
      <c r="DCI45" s="528"/>
      <c r="DCJ45" s="529"/>
      <c r="DCK45" s="527"/>
      <c r="DCL45" s="528"/>
      <c r="DCM45" s="528"/>
      <c r="DCN45" s="528"/>
      <c r="DCO45" s="528"/>
      <c r="DCP45" s="528"/>
      <c r="DCQ45" s="528"/>
      <c r="DCR45" s="528"/>
      <c r="DCS45" s="529"/>
      <c r="DCT45" s="527"/>
      <c r="DCU45" s="528"/>
      <c r="DCV45" s="528"/>
      <c r="DCW45" s="528"/>
      <c r="DCX45" s="528"/>
      <c r="DCY45" s="528"/>
      <c r="DCZ45" s="528"/>
      <c r="DDA45" s="528"/>
      <c r="DDB45" s="529"/>
      <c r="DDC45" s="527"/>
      <c r="DDD45" s="528"/>
      <c r="DDE45" s="528"/>
      <c r="DDF45" s="528"/>
      <c r="DDG45" s="528"/>
      <c r="DDH45" s="528"/>
      <c r="DDI45" s="528"/>
      <c r="DDJ45" s="528"/>
      <c r="DDK45" s="529"/>
      <c r="DDL45" s="527"/>
      <c r="DDM45" s="528"/>
      <c r="DDN45" s="528"/>
      <c r="DDO45" s="528"/>
      <c r="DDP45" s="528"/>
      <c r="DDQ45" s="528"/>
      <c r="DDR45" s="528"/>
      <c r="DDS45" s="528"/>
      <c r="DDT45" s="529"/>
      <c r="DDU45" s="527"/>
      <c r="DDV45" s="528"/>
      <c r="DDW45" s="528"/>
      <c r="DDX45" s="528"/>
      <c r="DDY45" s="528"/>
      <c r="DDZ45" s="528"/>
      <c r="DEA45" s="528"/>
      <c r="DEB45" s="528"/>
      <c r="DEC45" s="529"/>
      <c r="DED45" s="527"/>
      <c r="DEE45" s="528"/>
      <c r="DEF45" s="528"/>
      <c r="DEG45" s="528"/>
      <c r="DEH45" s="528"/>
      <c r="DEI45" s="528"/>
      <c r="DEJ45" s="528"/>
      <c r="DEK45" s="528"/>
      <c r="DEL45" s="529"/>
      <c r="DEM45" s="527"/>
      <c r="DEN45" s="528"/>
      <c r="DEO45" s="528"/>
      <c r="DEP45" s="528"/>
      <c r="DEQ45" s="528"/>
      <c r="DER45" s="528"/>
      <c r="DES45" s="528"/>
      <c r="DET45" s="528"/>
      <c r="DEU45" s="529"/>
      <c r="DEV45" s="527"/>
      <c r="DEW45" s="528"/>
      <c r="DEX45" s="528"/>
      <c r="DEY45" s="528"/>
      <c r="DEZ45" s="528"/>
      <c r="DFA45" s="528"/>
      <c r="DFB45" s="528"/>
      <c r="DFC45" s="528"/>
      <c r="DFD45" s="529"/>
      <c r="DFE45" s="527"/>
      <c r="DFF45" s="528"/>
      <c r="DFG45" s="528"/>
      <c r="DFH45" s="528"/>
      <c r="DFI45" s="528"/>
      <c r="DFJ45" s="528"/>
      <c r="DFK45" s="528"/>
      <c r="DFL45" s="528"/>
      <c r="DFM45" s="529"/>
      <c r="DFN45" s="527"/>
      <c r="DFO45" s="528"/>
      <c r="DFP45" s="528"/>
      <c r="DFQ45" s="528"/>
      <c r="DFR45" s="528"/>
      <c r="DFS45" s="528"/>
      <c r="DFT45" s="528"/>
      <c r="DFU45" s="528"/>
      <c r="DFV45" s="529"/>
      <c r="DFW45" s="527"/>
      <c r="DFX45" s="528"/>
      <c r="DFY45" s="528"/>
      <c r="DFZ45" s="528"/>
      <c r="DGA45" s="528"/>
      <c r="DGB45" s="528"/>
      <c r="DGC45" s="528"/>
      <c r="DGD45" s="528"/>
      <c r="DGE45" s="529"/>
      <c r="DGF45" s="527"/>
      <c r="DGG45" s="528"/>
      <c r="DGH45" s="528"/>
      <c r="DGI45" s="528"/>
      <c r="DGJ45" s="528"/>
      <c r="DGK45" s="528"/>
      <c r="DGL45" s="528"/>
      <c r="DGM45" s="528"/>
      <c r="DGN45" s="529"/>
      <c r="DGO45" s="527"/>
      <c r="DGP45" s="528"/>
      <c r="DGQ45" s="528"/>
      <c r="DGR45" s="528"/>
      <c r="DGS45" s="528"/>
      <c r="DGT45" s="528"/>
      <c r="DGU45" s="528"/>
      <c r="DGV45" s="528"/>
      <c r="DGW45" s="529"/>
      <c r="DGX45" s="527"/>
      <c r="DGY45" s="528"/>
      <c r="DGZ45" s="528"/>
      <c r="DHA45" s="528"/>
      <c r="DHB45" s="528"/>
      <c r="DHC45" s="528"/>
      <c r="DHD45" s="528"/>
      <c r="DHE45" s="528"/>
      <c r="DHF45" s="529"/>
      <c r="DHG45" s="527"/>
      <c r="DHH45" s="528"/>
      <c r="DHI45" s="528"/>
      <c r="DHJ45" s="528"/>
      <c r="DHK45" s="528"/>
      <c r="DHL45" s="528"/>
      <c r="DHM45" s="528"/>
      <c r="DHN45" s="528"/>
      <c r="DHO45" s="529"/>
      <c r="DHP45" s="527"/>
      <c r="DHQ45" s="528"/>
      <c r="DHR45" s="528"/>
      <c r="DHS45" s="528"/>
      <c r="DHT45" s="528"/>
      <c r="DHU45" s="528"/>
      <c r="DHV45" s="528"/>
      <c r="DHW45" s="528"/>
      <c r="DHX45" s="529"/>
      <c r="DHY45" s="527"/>
      <c r="DHZ45" s="528"/>
      <c r="DIA45" s="528"/>
      <c r="DIB45" s="528"/>
      <c r="DIC45" s="528"/>
      <c r="DID45" s="528"/>
      <c r="DIE45" s="528"/>
      <c r="DIF45" s="528"/>
      <c r="DIG45" s="529"/>
      <c r="DIH45" s="527"/>
      <c r="DII45" s="528"/>
      <c r="DIJ45" s="528"/>
      <c r="DIK45" s="528"/>
      <c r="DIL45" s="528"/>
      <c r="DIM45" s="528"/>
      <c r="DIN45" s="528"/>
      <c r="DIO45" s="528"/>
      <c r="DIP45" s="529"/>
      <c r="DIQ45" s="527"/>
      <c r="DIR45" s="528"/>
      <c r="DIS45" s="528"/>
      <c r="DIT45" s="528"/>
      <c r="DIU45" s="528"/>
      <c r="DIV45" s="528"/>
      <c r="DIW45" s="528"/>
      <c r="DIX45" s="528"/>
      <c r="DIY45" s="529"/>
      <c r="DIZ45" s="527"/>
      <c r="DJA45" s="528"/>
      <c r="DJB45" s="528"/>
      <c r="DJC45" s="528"/>
      <c r="DJD45" s="528"/>
      <c r="DJE45" s="528"/>
      <c r="DJF45" s="528"/>
      <c r="DJG45" s="528"/>
      <c r="DJH45" s="529"/>
      <c r="DJI45" s="527"/>
      <c r="DJJ45" s="528"/>
      <c r="DJK45" s="528"/>
      <c r="DJL45" s="528"/>
      <c r="DJM45" s="528"/>
      <c r="DJN45" s="528"/>
      <c r="DJO45" s="528"/>
      <c r="DJP45" s="528"/>
      <c r="DJQ45" s="529"/>
      <c r="DJR45" s="527"/>
      <c r="DJS45" s="528"/>
      <c r="DJT45" s="528"/>
      <c r="DJU45" s="528"/>
      <c r="DJV45" s="528"/>
      <c r="DJW45" s="528"/>
      <c r="DJX45" s="528"/>
      <c r="DJY45" s="528"/>
      <c r="DJZ45" s="529"/>
      <c r="DKA45" s="527"/>
      <c r="DKB45" s="528"/>
      <c r="DKC45" s="528"/>
      <c r="DKD45" s="528"/>
      <c r="DKE45" s="528"/>
      <c r="DKF45" s="528"/>
      <c r="DKG45" s="528"/>
      <c r="DKH45" s="528"/>
      <c r="DKI45" s="529"/>
      <c r="DKJ45" s="527"/>
      <c r="DKK45" s="528"/>
      <c r="DKL45" s="528"/>
      <c r="DKM45" s="528"/>
      <c r="DKN45" s="528"/>
      <c r="DKO45" s="528"/>
      <c r="DKP45" s="528"/>
      <c r="DKQ45" s="528"/>
      <c r="DKR45" s="529"/>
      <c r="DKS45" s="527"/>
      <c r="DKT45" s="528"/>
      <c r="DKU45" s="528"/>
      <c r="DKV45" s="528"/>
      <c r="DKW45" s="528"/>
      <c r="DKX45" s="528"/>
      <c r="DKY45" s="528"/>
      <c r="DKZ45" s="528"/>
      <c r="DLA45" s="529"/>
      <c r="DLB45" s="527"/>
      <c r="DLC45" s="528"/>
      <c r="DLD45" s="528"/>
      <c r="DLE45" s="528"/>
      <c r="DLF45" s="528"/>
      <c r="DLG45" s="528"/>
      <c r="DLH45" s="528"/>
      <c r="DLI45" s="528"/>
      <c r="DLJ45" s="529"/>
      <c r="DLK45" s="527"/>
      <c r="DLL45" s="528"/>
      <c r="DLM45" s="528"/>
      <c r="DLN45" s="528"/>
      <c r="DLO45" s="528"/>
      <c r="DLP45" s="528"/>
      <c r="DLQ45" s="528"/>
      <c r="DLR45" s="528"/>
      <c r="DLS45" s="529"/>
      <c r="DLT45" s="527"/>
      <c r="DLU45" s="528"/>
      <c r="DLV45" s="528"/>
      <c r="DLW45" s="528"/>
      <c r="DLX45" s="528"/>
      <c r="DLY45" s="528"/>
      <c r="DLZ45" s="528"/>
      <c r="DMA45" s="528"/>
      <c r="DMB45" s="529"/>
      <c r="DMC45" s="527"/>
      <c r="DMD45" s="528"/>
      <c r="DME45" s="528"/>
      <c r="DMF45" s="528"/>
      <c r="DMG45" s="528"/>
      <c r="DMH45" s="528"/>
      <c r="DMI45" s="528"/>
      <c r="DMJ45" s="528"/>
      <c r="DMK45" s="529"/>
      <c r="DML45" s="527"/>
      <c r="DMM45" s="528"/>
      <c r="DMN45" s="528"/>
      <c r="DMO45" s="528"/>
      <c r="DMP45" s="528"/>
      <c r="DMQ45" s="528"/>
      <c r="DMR45" s="528"/>
      <c r="DMS45" s="528"/>
      <c r="DMT45" s="529"/>
      <c r="DMU45" s="527"/>
      <c r="DMV45" s="528"/>
      <c r="DMW45" s="528"/>
      <c r="DMX45" s="528"/>
      <c r="DMY45" s="528"/>
      <c r="DMZ45" s="528"/>
      <c r="DNA45" s="528"/>
      <c r="DNB45" s="528"/>
      <c r="DNC45" s="529"/>
      <c r="DND45" s="527"/>
      <c r="DNE45" s="528"/>
      <c r="DNF45" s="528"/>
      <c r="DNG45" s="528"/>
      <c r="DNH45" s="528"/>
      <c r="DNI45" s="528"/>
      <c r="DNJ45" s="528"/>
      <c r="DNK45" s="528"/>
      <c r="DNL45" s="529"/>
      <c r="DNM45" s="527"/>
      <c r="DNN45" s="528"/>
      <c r="DNO45" s="528"/>
      <c r="DNP45" s="528"/>
      <c r="DNQ45" s="528"/>
      <c r="DNR45" s="528"/>
      <c r="DNS45" s="528"/>
      <c r="DNT45" s="528"/>
      <c r="DNU45" s="529"/>
      <c r="DNV45" s="527"/>
      <c r="DNW45" s="528"/>
      <c r="DNX45" s="528"/>
      <c r="DNY45" s="528"/>
      <c r="DNZ45" s="528"/>
      <c r="DOA45" s="528"/>
      <c r="DOB45" s="528"/>
      <c r="DOC45" s="528"/>
      <c r="DOD45" s="529"/>
      <c r="DOE45" s="527"/>
      <c r="DOF45" s="528"/>
      <c r="DOG45" s="528"/>
      <c r="DOH45" s="528"/>
      <c r="DOI45" s="528"/>
      <c r="DOJ45" s="528"/>
      <c r="DOK45" s="528"/>
      <c r="DOL45" s="528"/>
      <c r="DOM45" s="529"/>
      <c r="DON45" s="527"/>
      <c r="DOO45" s="528"/>
      <c r="DOP45" s="528"/>
      <c r="DOQ45" s="528"/>
      <c r="DOR45" s="528"/>
      <c r="DOS45" s="528"/>
      <c r="DOT45" s="528"/>
      <c r="DOU45" s="528"/>
      <c r="DOV45" s="529"/>
      <c r="DOW45" s="527"/>
      <c r="DOX45" s="528"/>
      <c r="DOY45" s="528"/>
      <c r="DOZ45" s="528"/>
      <c r="DPA45" s="528"/>
      <c r="DPB45" s="528"/>
      <c r="DPC45" s="528"/>
      <c r="DPD45" s="528"/>
      <c r="DPE45" s="529"/>
      <c r="DPF45" s="527"/>
      <c r="DPG45" s="528"/>
      <c r="DPH45" s="528"/>
      <c r="DPI45" s="528"/>
      <c r="DPJ45" s="528"/>
      <c r="DPK45" s="528"/>
      <c r="DPL45" s="528"/>
      <c r="DPM45" s="528"/>
      <c r="DPN45" s="529"/>
      <c r="DPO45" s="527"/>
      <c r="DPP45" s="528"/>
      <c r="DPQ45" s="528"/>
      <c r="DPR45" s="528"/>
      <c r="DPS45" s="528"/>
      <c r="DPT45" s="528"/>
      <c r="DPU45" s="528"/>
      <c r="DPV45" s="528"/>
      <c r="DPW45" s="529"/>
      <c r="DPX45" s="527"/>
      <c r="DPY45" s="528"/>
      <c r="DPZ45" s="528"/>
      <c r="DQA45" s="528"/>
      <c r="DQB45" s="528"/>
      <c r="DQC45" s="528"/>
      <c r="DQD45" s="528"/>
      <c r="DQE45" s="528"/>
      <c r="DQF45" s="529"/>
      <c r="DQG45" s="527"/>
      <c r="DQH45" s="528"/>
      <c r="DQI45" s="528"/>
      <c r="DQJ45" s="528"/>
      <c r="DQK45" s="528"/>
      <c r="DQL45" s="528"/>
      <c r="DQM45" s="528"/>
      <c r="DQN45" s="528"/>
      <c r="DQO45" s="529"/>
      <c r="DQP45" s="527"/>
      <c r="DQQ45" s="528"/>
      <c r="DQR45" s="528"/>
      <c r="DQS45" s="528"/>
      <c r="DQT45" s="528"/>
      <c r="DQU45" s="528"/>
      <c r="DQV45" s="528"/>
      <c r="DQW45" s="528"/>
      <c r="DQX45" s="529"/>
      <c r="DQY45" s="527"/>
      <c r="DQZ45" s="528"/>
      <c r="DRA45" s="528"/>
      <c r="DRB45" s="528"/>
      <c r="DRC45" s="528"/>
      <c r="DRD45" s="528"/>
      <c r="DRE45" s="528"/>
      <c r="DRF45" s="528"/>
      <c r="DRG45" s="529"/>
      <c r="DRH45" s="527"/>
      <c r="DRI45" s="528"/>
      <c r="DRJ45" s="528"/>
      <c r="DRK45" s="528"/>
      <c r="DRL45" s="528"/>
      <c r="DRM45" s="528"/>
      <c r="DRN45" s="528"/>
      <c r="DRO45" s="528"/>
      <c r="DRP45" s="529"/>
      <c r="DRQ45" s="527"/>
      <c r="DRR45" s="528"/>
      <c r="DRS45" s="528"/>
      <c r="DRT45" s="528"/>
      <c r="DRU45" s="528"/>
      <c r="DRV45" s="528"/>
      <c r="DRW45" s="528"/>
      <c r="DRX45" s="528"/>
      <c r="DRY45" s="529"/>
      <c r="DRZ45" s="527"/>
      <c r="DSA45" s="528"/>
      <c r="DSB45" s="528"/>
      <c r="DSC45" s="528"/>
      <c r="DSD45" s="528"/>
      <c r="DSE45" s="528"/>
      <c r="DSF45" s="528"/>
      <c r="DSG45" s="528"/>
      <c r="DSH45" s="529"/>
      <c r="DSI45" s="527"/>
      <c r="DSJ45" s="528"/>
      <c r="DSK45" s="528"/>
      <c r="DSL45" s="528"/>
      <c r="DSM45" s="528"/>
      <c r="DSN45" s="528"/>
      <c r="DSO45" s="528"/>
      <c r="DSP45" s="528"/>
      <c r="DSQ45" s="529"/>
      <c r="DSR45" s="527"/>
      <c r="DSS45" s="528"/>
      <c r="DST45" s="528"/>
      <c r="DSU45" s="528"/>
      <c r="DSV45" s="528"/>
      <c r="DSW45" s="528"/>
      <c r="DSX45" s="528"/>
      <c r="DSY45" s="528"/>
      <c r="DSZ45" s="529"/>
      <c r="DTA45" s="527"/>
      <c r="DTB45" s="528"/>
      <c r="DTC45" s="528"/>
      <c r="DTD45" s="528"/>
      <c r="DTE45" s="528"/>
      <c r="DTF45" s="528"/>
      <c r="DTG45" s="528"/>
      <c r="DTH45" s="528"/>
      <c r="DTI45" s="529"/>
      <c r="DTJ45" s="527"/>
      <c r="DTK45" s="528"/>
      <c r="DTL45" s="528"/>
      <c r="DTM45" s="528"/>
      <c r="DTN45" s="528"/>
      <c r="DTO45" s="528"/>
      <c r="DTP45" s="528"/>
      <c r="DTQ45" s="528"/>
      <c r="DTR45" s="529"/>
      <c r="DTS45" s="527"/>
      <c r="DTT45" s="528"/>
      <c r="DTU45" s="528"/>
      <c r="DTV45" s="528"/>
      <c r="DTW45" s="528"/>
      <c r="DTX45" s="528"/>
      <c r="DTY45" s="528"/>
      <c r="DTZ45" s="528"/>
      <c r="DUA45" s="529"/>
      <c r="DUB45" s="527"/>
      <c r="DUC45" s="528"/>
      <c r="DUD45" s="528"/>
      <c r="DUE45" s="528"/>
      <c r="DUF45" s="528"/>
      <c r="DUG45" s="528"/>
      <c r="DUH45" s="528"/>
      <c r="DUI45" s="528"/>
      <c r="DUJ45" s="529"/>
      <c r="DUK45" s="527"/>
      <c r="DUL45" s="528"/>
      <c r="DUM45" s="528"/>
      <c r="DUN45" s="528"/>
      <c r="DUO45" s="528"/>
      <c r="DUP45" s="528"/>
      <c r="DUQ45" s="528"/>
      <c r="DUR45" s="528"/>
      <c r="DUS45" s="529"/>
      <c r="DUT45" s="527"/>
      <c r="DUU45" s="528"/>
      <c r="DUV45" s="528"/>
      <c r="DUW45" s="528"/>
      <c r="DUX45" s="528"/>
      <c r="DUY45" s="528"/>
      <c r="DUZ45" s="528"/>
      <c r="DVA45" s="528"/>
      <c r="DVB45" s="529"/>
      <c r="DVC45" s="527"/>
      <c r="DVD45" s="528"/>
      <c r="DVE45" s="528"/>
      <c r="DVF45" s="528"/>
      <c r="DVG45" s="528"/>
      <c r="DVH45" s="528"/>
      <c r="DVI45" s="528"/>
      <c r="DVJ45" s="528"/>
      <c r="DVK45" s="529"/>
      <c r="DVL45" s="527"/>
      <c r="DVM45" s="528"/>
      <c r="DVN45" s="528"/>
      <c r="DVO45" s="528"/>
      <c r="DVP45" s="528"/>
      <c r="DVQ45" s="528"/>
      <c r="DVR45" s="528"/>
      <c r="DVS45" s="528"/>
      <c r="DVT45" s="529"/>
      <c r="DVU45" s="527"/>
      <c r="DVV45" s="528"/>
      <c r="DVW45" s="528"/>
      <c r="DVX45" s="528"/>
      <c r="DVY45" s="528"/>
      <c r="DVZ45" s="528"/>
      <c r="DWA45" s="528"/>
      <c r="DWB45" s="528"/>
      <c r="DWC45" s="529"/>
      <c r="DWD45" s="527"/>
      <c r="DWE45" s="528"/>
      <c r="DWF45" s="528"/>
      <c r="DWG45" s="528"/>
      <c r="DWH45" s="528"/>
      <c r="DWI45" s="528"/>
      <c r="DWJ45" s="528"/>
      <c r="DWK45" s="528"/>
      <c r="DWL45" s="529"/>
      <c r="DWM45" s="527"/>
      <c r="DWN45" s="528"/>
      <c r="DWO45" s="528"/>
      <c r="DWP45" s="528"/>
      <c r="DWQ45" s="528"/>
      <c r="DWR45" s="528"/>
      <c r="DWS45" s="528"/>
      <c r="DWT45" s="528"/>
      <c r="DWU45" s="529"/>
      <c r="DWV45" s="527"/>
      <c r="DWW45" s="528"/>
      <c r="DWX45" s="528"/>
      <c r="DWY45" s="528"/>
      <c r="DWZ45" s="528"/>
      <c r="DXA45" s="528"/>
      <c r="DXB45" s="528"/>
      <c r="DXC45" s="528"/>
      <c r="DXD45" s="529"/>
      <c r="DXE45" s="527"/>
      <c r="DXF45" s="528"/>
      <c r="DXG45" s="528"/>
      <c r="DXH45" s="528"/>
      <c r="DXI45" s="528"/>
      <c r="DXJ45" s="528"/>
      <c r="DXK45" s="528"/>
      <c r="DXL45" s="528"/>
      <c r="DXM45" s="529"/>
      <c r="DXN45" s="527"/>
      <c r="DXO45" s="528"/>
      <c r="DXP45" s="528"/>
      <c r="DXQ45" s="528"/>
      <c r="DXR45" s="528"/>
      <c r="DXS45" s="528"/>
      <c r="DXT45" s="528"/>
      <c r="DXU45" s="528"/>
      <c r="DXV45" s="529"/>
      <c r="DXW45" s="527"/>
      <c r="DXX45" s="528"/>
      <c r="DXY45" s="528"/>
      <c r="DXZ45" s="528"/>
      <c r="DYA45" s="528"/>
      <c r="DYB45" s="528"/>
      <c r="DYC45" s="528"/>
      <c r="DYD45" s="528"/>
      <c r="DYE45" s="529"/>
      <c r="DYF45" s="527"/>
      <c r="DYG45" s="528"/>
      <c r="DYH45" s="528"/>
      <c r="DYI45" s="528"/>
      <c r="DYJ45" s="528"/>
      <c r="DYK45" s="528"/>
      <c r="DYL45" s="528"/>
      <c r="DYM45" s="528"/>
      <c r="DYN45" s="529"/>
      <c r="DYO45" s="527"/>
      <c r="DYP45" s="528"/>
      <c r="DYQ45" s="528"/>
      <c r="DYR45" s="528"/>
      <c r="DYS45" s="528"/>
      <c r="DYT45" s="528"/>
      <c r="DYU45" s="528"/>
      <c r="DYV45" s="528"/>
      <c r="DYW45" s="529"/>
      <c r="DYX45" s="527"/>
      <c r="DYY45" s="528"/>
      <c r="DYZ45" s="528"/>
      <c r="DZA45" s="528"/>
      <c r="DZB45" s="528"/>
      <c r="DZC45" s="528"/>
      <c r="DZD45" s="528"/>
      <c r="DZE45" s="528"/>
      <c r="DZF45" s="529"/>
      <c r="DZG45" s="527"/>
      <c r="DZH45" s="528"/>
      <c r="DZI45" s="528"/>
      <c r="DZJ45" s="528"/>
      <c r="DZK45" s="528"/>
      <c r="DZL45" s="528"/>
      <c r="DZM45" s="528"/>
      <c r="DZN45" s="528"/>
      <c r="DZO45" s="529"/>
      <c r="DZP45" s="527"/>
      <c r="DZQ45" s="528"/>
      <c r="DZR45" s="528"/>
      <c r="DZS45" s="528"/>
      <c r="DZT45" s="528"/>
      <c r="DZU45" s="528"/>
      <c r="DZV45" s="528"/>
      <c r="DZW45" s="528"/>
      <c r="DZX45" s="529"/>
      <c r="DZY45" s="527"/>
      <c r="DZZ45" s="528"/>
      <c r="EAA45" s="528"/>
      <c r="EAB45" s="528"/>
      <c r="EAC45" s="528"/>
      <c r="EAD45" s="528"/>
      <c r="EAE45" s="528"/>
      <c r="EAF45" s="528"/>
      <c r="EAG45" s="529"/>
      <c r="EAH45" s="527"/>
      <c r="EAI45" s="528"/>
      <c r="EAJ45" s="528"/>
      <c r="EAK45" s="528"/>
      <c r="EAL45" s="528"/>
      <c r="EAM45" s="528"/>
      <c r="EAN45" s="528"/>
      <c r="EAO45" s="528"/>
      <c r="EAP45" s="529"/>
      <c r="EAQ45" s="527"/>
      <c r="EAR45" s="528"/>
      <c r="EAS45" s="528"/>
      <c r="EAT45" s="528"/>
      <c r="EAU45" s="528"/>
      <c r="EAV45" s="528"/>
      <c r="EAW45" s="528"/>
      <c r="EAX45" s="528"/>
      <c r="EAY45" s="529"/>
      <c r="EAZ45" s="527"/>
      <c r="EBA45" s="528"/>
      <c r="EBB45" s="528"/>
      <c r="EBC45" s="528"/>
      <c r="EBD45" s="528"/>
      <c r="EBE45" s="528"/>
      <c r="EBF45" s="528"/>
      <c r="EBG45" s="528"/>
      <c r="EBH45" s="529"/>
      <c r="EBI45" s="527"/>
      <c r="EBJ45" s="528"/>
      <c r="EBK45" s="528"/>
      <c r="EBL45" s="528"/>
      <c r="EBM45" s="528"/>
      <c r="EBN45" s="528"/>
      <c r="EBO45" s="528"/>
      <c r="EBP45" s="528"/>
      <c r="EBQ45" s="529"/>
      <c r="EBR45" s="527"/>
      <c r="EBS45" s="528"/>
      <c r="EBT45" s="528"/>
      <c r="EBU45" s="528"/>
      <c r="EBV45" s="528"/>
      <c r="EBW45" s="528"/>
      <c r="EBX45" s="528"/>
      <c r="EBY45" s="528"/>
      <c r="EBZ45" s="529"/>
      <c r="ECA45" s="527"/>
      <c r="ECB45" s="528"/>
      <c r="ECC45" s="528"/>
      <c r="ECD45" s="528"/>
      <c r="ECE45" s="528"/>
      <c r="ECF45" s="528"/>
      <c r="ECG45" s="528"/>
      <c r="ECH45" s="528"/>
      <c r="ECI45" s="529"/>
      <c r="ECJ45" s="527"/>
      <c r="ECK45" s="528"/>
      <c r="ECL45" s="528"/>
      <c r="ECM45" s="528"/>
      <c r="ECN45" s="528"/>
      <c r="ECO45" s="528"/>
      <c r="ECP45" s="528"/>
      <c r="ECQ45" s="528"/>
      <c r="ECR45" s="529"/>
      <c r="ECS45" s="527"/>
      <c r="ECT45" s="528"/>
      <c r="ECU45" s="528"/>
      <c r="ECV45" s="528"/>
      <c r="ECW45" s="528"/>
      <c r="ECX45" s="528"/>
      <c r="ECY45" s="528"/>
      <c r="ECZ45" s="528"/>
      <c r="EDA45" s="529"/>
      <c r="EDB45" s="527"/>
      <c r="EDC45" s="528"/>
      <c r="EDD45" s="528"/>
      <c r="EDE45" s="528"/>
      <c r="EDF45" s="528"/>
      <c r="EDG45" s="528"/>
      <c r="EDH45" s="528"/>
      <c r="EDI45" s="528"/>
      <c r="EDJ45" s="529"/>
      <c r="EDK45" s="527"/>
      <c r="EDL45" s="528"/>
      <c r="EDM45" s="528"/>
      <c r="EDN45" s="528"/>
      <c r="EDO45" s="528"/>
      <c r="EDP45" s="528"/>
      <c r="EDQ45" s="528"/>
      <c r="EDR45" s="528"/>
      <c r="EDS45" s="529"/>
      <c r="EDT45" s="527"/>
      <c r="EDU45" s="528"/>
      <c r="EDV45" s="528"/>
      <c r="EDW45" s="528"/>
      <c r="EDX45" s="528"/>
      <c r="EDY45" s="528"/>
      <c r="EDZ45" s="528"/>
      <c r="EEA45" s="528"/>
      <c r="EEB45" s="529"/>
      <c r="EEC45" s="527"/>
      <c r="EED45" s="528"/>
      <c r="EEE45" s="528"/>
      <c r="EEF45" s="528"/>
      <c r="EEG45" s="528"/>
      <c r="EEH45" s="528"/>
      <c r="EEI45" s="528"/>
      <c r="EEJ45" s="528"/>
      <c r="EEK45" s="529"/>
      <c r="EEL45" s="527"/>
      <c r="EEM45" s="528"/>
      <c r="EEN45" s="528"/>
      <c r="EEO45" s="528"/>
      <c r="EEP45" s="528"/>
      <c r="EEQ45" s="528"/>
      <c r="EER45" s="528"/>
      <c r="EES45" s="528"/>
      <c r="EET45" s="529"/>
      <c r="EEU45" s="527"/>
      <c r="EEV45" s="528"/>
      <c r="EEW45" s="528"/>
      <c r="EEX45" s="528"/>
      <c r="EEY45" s="528"/>
      <c r="EEZ45" s="528"/>
      <c r="EFA45" s="528"/>
      <c r="EFB45" s="528"/>
      <c r="EFC45" s="529"/>
      <c r="EFD45" s="527"/>
      <c r="EFE45" s="528"/>
      <c r="EFF45" s="528"/>
      <c r="EFG45" s="528"/>
      <c r="EFH45" s="528"/>
      <c r="EFI45" s="528"/>
      <c r="EFJ45" s="528"/>
      <c r="EFK45" s="528"/>
      <c r="EFL45" s="529"/>
      <c r="EFM45" s="527"/>
      <c r="EFN45" s="528"/>
      <c r="EFO45" s="528"/>
      <c r="EFP45" s="528"/>
      <c r="EFQ45" s="528"/>
      <c r="EFR45" s="528"/>
      <c r="EFS45" s="528"/>
      <c r="EFT45" s="528"/>
      <c r="EFU45" s="529"/>
      <c r="EFV45" s="527"/>
      <c r="EFW45" s="528"/>
      <c r="EFX45" s="528"/>
      <c r="EFY45" s="528"/>
      <c r="EFZ45" s="528"/>
      <c r="EGA45" s="528"/>
      <c r="EGB45" s="528"/>
      <c r="EGC45" s="528"/>
      <c r="EGD45" s="529"/>
      <c r="EGE45" s="527"/>
      <c r="EGF45" s="528"/>
      <c r="EGG45" s="528"/>
      <c r="EGH45" s="528"/>
      <c r="EGI45" s="528"/>
      <c r="EGJ45" s="528"/>
      <c r="EGK45" s="528"/>
      <c r="EGL45" s="528"/>
      <c r="EGM45" s="529"/>
      <c r="EGN45" s="527"/>
      <c r="EGO45" s="528"/>
      <c r="EGP45" s="528"/>
      <c r="EGQ45" s="528"/>
      <c r="EGR45" s="528"/>
      <c r="EGS45" s="528"/>
      <c r="EGT45" s="528"/>
      <c r="EGU45" s="528"/>
      <c r="EGV45" s="529"/>
      <c r="EGW45" s="527"/>
      <c r="EGX45" s="528"/>
      <c r="EGY45" s="528"/>
      <c r="EGZ45" s="528"/>
      <c r="EHA45" s="528"/>
      <c r="EHB45" s="528"/>
      <c r="EHC45" s="528"/>
      <c r="EHD45" s="528"/>
      <c r="EHE45" s="529"/>
      <c r="EHF45" s="527"/>
      <c r="EHG45" s="528"/>
      <c r="EHH45" s="528"/>
      <c r="EHI45" s="528"/>
      <c r="EHJ45" s="528"/>
      <c r="EHK45" s="528"/>
      <c r="EHL45" s="528"/>
      <c r="EHM45" s="528"/>
      <c r="EHN45" s="529"/>
      <c r="EHO45" s="527"/>
      <c r="EHP45" s="528"/>
      <c r="EHQ45" s="528"/>
      <c r="EHR45" s="528"/>
      <c r="EHS45" s="528"/>
      <c r="EHT45" s="528"/>
      <c r="EHU45" s="528"/>
      <c r="EHV45" s="528"/>
      <c r="EHW45" s="529"/>
      <c r="EHX45" s="527"/>
      <c r="EHY45" s="528"/>
      <c r="EHZ45" s="528"/>
      <c r="EIA45" s="528"/>
      <c r="EIB45" s="528"/>
      <c r="EIC45" s="528"/>
      <c r="EID45" s="528"/>
      <c r="EIE45" s="528"/>
      <c r="EIF45" s="529"/>
      <c r="EIG45" s="527"/>
      <c r="EIH45" s="528"/>
      <c r="EII45" s="528"/>
      <c r="EIJ45" s="528"/>
      <c r="EIK45" s="528"/>
      <c r="EIL45" s="528"/>
      <c r="EIM45" s="528"/>
      <c r="EIN45" s="528"/>
      <c r="EIO45" s="529"/>
      <c r="EIP45" s="527"/>
      <c r="EIQ45" s="528"/>
      <c r="EIR45" s="528"/>
      <c r="EIS45" s="528"/>
      <c r="EIT45" s="528"/>
      <c r="EIU45" s="528"/>
      <c r="EIV45" s="528"/>
      <c r="EIW45" s="528"/>
      <c r="EIX45" s="529"/>
      <c r="EIY45" s="527"/>
      <c r="EIZ45" s="528"/>
      <c r="EJA45" s="528"/>
      <c r="EJB45" s="528"/>
      <c r="EJC45" s="528"/>
      <c r="EJD45" s="528"/>
      <c r="EJE45" s="528"/>
      <c r="EJF45" s="528"/>
      <c r="EJG45" s="529"/>
      <c r="EJH45" s="527"/>
      <c r="EJI45" s="528"/>
      <c r="EJJ45" s="528"/>
      <c r="EJK45" s="528"/>
      <c r="EJL45" s="528"/>
      <c r="EJM45" s="528"/>
      <c r="EJN45" s="528"/>
      <c r="EJO45" s="528"/>
      <c r="EJP45" s="529"/>
      <c r="EJQ45" s="527"/>
      <c r="EJR45" s="528"/>
      <c r="EJS45" s="528"/>
      <c r="EJT45" s="528"/>
      <c r="EJU45" s="528"/>
      <c r="EJV45" s="528"/>
      <c r="EJW45" s="528"/>
      <c r="EJX45" s="528"/>
      <c r="EJY45" s="529"/>
      <c r="EJZ45" s="527"/>
      <c r="EKA45" s="528"/>
      <c r="EKB45" s="528"/>
      <c r="EKC45" s="528"/>
      <c r="EKD45" s="528"/>
      <c r="EKE45" s="528"/>
      <c r="EKF45" s="528"/>
      <c r="EKG45" s="528"/>
      <c r="EKH45" s="529"/>
      <c r="EKI45" s="527"/>
      <c r="EKJ45" s="528"/>
      <c r="EKK45" s="528"/>
      <c r="EKL45" s="528"/>
      <c r="EKM45" s="528"/>
      <c r="EKN45" s="528"/>
      <c r="EKO45" s="528"/>
      <c r="EKP45" s="528"/>
      <c r="EKQ45" s="529"/>
      <c r="EKR45" s="527"/>
      <c r="EKS45" s="528"/>
      <c r="EKT45" s="528"/>
      <c r="EKU45" s="528"/>
      <c r="EKV45" s="528"/>
      <c r="EKW45" s="528"/>
      <c r="EKX45" s="528"/>
      <c r="EKY45" s="528"/>
      <c r="EKZ45" s="529"/>
      <c r="ELA45" s="527"/>
      <c r="ELB45" s="528"/>
      <c r="ELC45" s="528"/>
      <c r="ELD45" s="528"/>
      <c r="ELE45" s="528"/>
      <c r="ELF45" s="528"/>
      <c r="ELG45" s="528"/>
      <c r="ELH45" s="528"/>
      <c r="ELI45" s="529"/>
      <c r="ELJ45" s="527"/>
      <c r="ELK45" s="528"/>
      <c r="ELL45" s="528"/>
      <c r="ELM45" s="528"/>
      <c r="ELN45" s="528"/>
      <c r="ELO45" s="528"/>
      <c r="ELP45" s="528"/>
      <c r="ELQ45" s="528"/>
      <c r="ELR45" s="529"/>
      <c r="ELS45" s="527"/>
      <c r="ELT45" s="528"/>
      <c r="ELU45" s="528"/>
      <c r="ELV45" s="528"/>
      <c r="ELW45" s="528"/>
      <c r="ELX45" s="528"/>
      <c r="ELY45" s="528"/>
      <c r="ELZ45" s="528"/>
      <c r="EMA45" s="529"/>
      <c r="EMB45" s="527"/>
      <c r="EMC45" s="528"/>
      <c r="EMD45" s="528"/>
      <c r="EME45" s="528"/>
      <c r="EMF45" s="528"/>
      <c r="EMG45" s="528"/>
      <c r="EMH45" s="528"/>
      <c r="EMI45" s="528"/>
      <c r="EMJ45" s="529"/>
      <c r="EMK45" s="527"/>
      <c r="EML45" s="528"/>
      <c r="EMM45" s="528"/>
      <c r="EMN45" s="528"/>
      <c r="EMO45" s="528"/>
      <c r="EMP45" s="528"/>
      <c r="EMQ45" s="528"/>
      <c r="EMR45" s="528"/>
      <c r="EMS45" s="529"/>
      <c r="EMT45" s="527"/>
      <c r="EMU45" s="528"/>
      <c r="EMV45" s="528"/>
      <c r="EMW45" s="528"/>
      <c r="EMX45" s="528"/>
      <c r="EMY45" s="528"/>
      <c r="EMZ45" s="528"/>
      <c r="ENA45" s="528"/>
      <c r="ENB45" s="529"/>
      <c r="ENC45" s="527"/>
      <c r="END45" s="528"/>
      <c r="ENE45" s="528"/>
      <c r="ENF45" s="528"/>
      <c r="ENG45" s="528"/>
      <c r="ENH45" s="528"/>
      <c r="ENI45" s="528"/>
      <c r="ENJ45" s="528"/>
      <c r="ENK45" s="529"/>
      <c r="ENL45" s="527"/>
      <c r="ENM45" s="528"/>
      <c r="ENN45" s="528"/>
      <c r="ENO45" s="528"/>
      <c r="ENP45" s="528"/>
      <c r="ENQ45" s="528"/>
      <c r="ENR45" s="528"/>
      <c r="ENS45" s="528"/>
      <c r="ENT45" s="529"/>
      <c r="ENU45" s="527"/>
      <c r="ENV45" s="528"/>
      <c r="ENW45" s="528"/>
      <c r="ENX45" s="528"/>
      <c r="ENY45" s="528"/>
      <c r="ENZ45" s="528"/>
      <c r="EOA45" s="528"/>
      <c r="EOB45" s="528"/>
      <c r="EOC45" s="529"/>
      <c r="EOD45" s="527"/>
      <c r="EOE45" s="528"/>
      <c r="EOF45" s="528"/>
      <c r="EOG45" s="528"/>
      <c r="EOH45" s="528"/>
      <c r="EOI45" s="528"/>
      <c r="EOJ45" s="528"/>
      <c r="EOK45" s="528"/>
      <c r="EOL45" s="529"/>
      <c r="EOM45" s="527"/>
      <c r="EON45" s="528"/>
      <c r="EOO45" s="528"/>
      <c r="EOP45" s="528"/>
      <c r="EOQ45" s="528"/>
      <c r="EOR45" s="528"/>
      <c r="EOS45" s="528"/>
      <c r="EOT45" s="528"/>
      <c r="EOU45" s="529"/>
      <c r="EOV45" s="527"/>
      <c r="EOW45" s="528"/>
      <c r="EOX45" s="528"/>
      <c r="EOY45" s="528"/>
      <c r="EOZ45" s="528"/>
      <c r="EPA45" s="528"/>
      <c r="EPB45" s="528"/>
      <c r="EPC45" s="528"/>
      <c r="EPD45" s="529"/>
      <c r="EPE45" s="527"/>
      <c r="EPF45" s="528"/>
      <c r="EPG45" s="528"/>
      <c r="EPH45" s="528"/>
      <c r="EPI45" s="528"/>
      <c r="EPJ45" s="528"/>
      <c r="EPK45" s="528"/>
      <c r="EPL45" s="528"/>
      <c r="EPM45" s="529"/>
      <c r="EPN45" s="527"/>
      <c r="EPO45" s="528"/>
      <c r="EPP45" s="528"/>
      <c r="EPQ45" s="528"/>
      <c r="EPR45" s="528"/>
      <c r="EPS45" s="528"/>
      <c r="EPT45" s="528"/>
      <c r="EPU45" s="528"/>
      <c r="EPV45" s="529"/>
      <c r="EPW45" s="527"/>
      <c r="EPX45" s="528"/>
      <c r="EPY45" s="528"/>
      <c r="EPZ45" s="528"/>
      <c r="EQA45" s="528"/>
      <c r="EQB45" s="528"/>
      <c r="EQC45" s="528"/>
      <c r="EQD45" s="528"/>
      <c r="EQE45" s="529"/>
      <c r="EQF45" s="527"/>
      <c r="EQG45" s="528"/>
      <c r="EQH45" s="528"/>
      <c r="EQI45" s="528"/>
      <c r="EQJ45" s="528"/>
      <c r="EQK45" s="528"/>
      <c r="EQL45" s="528"/>
      <c r="EQM45" s="528"/>
      <c r="EQN45" s="529"/>
      <c r="EQO45" s="527"/>
      <c r="EQP45" s="528"/>
      <c r="EQQ45" s="528"/>
      <c r="EQR45" s="528"/>
      <c r="EQS45" s="528"/>
      <c r="EQT45" s="528"/>
      <c r="EQU45" s="528"/>
      <c r="EQV45" s="528"/>
      <c r="EQW45" s="529"/>
      <c r="EQX45" s="527"/>
      <c r="EQY45" s="528"/>
      <c r="EQZ45" s="528"/>
      <c r="ERA45" s="528"/>
      <c r="ERB45" s="528"/>
      <c r="ERC45" s="528"/>
      <c r="ERD45" s="528"/>
      <c r="ERE45" s="528"/>
      <c r="ERF45" s="529"/>
      <c r="ERG45" s="527"/>
      <c r="ERH45" s="528"/>
      <c r="ERI45" s="528"/>
      <c r="ERJ45" s="528"/>
      <c r="ERK45" s="528"/>
      <c r="ERL45" s="528"/>
      <c r="ERM45" s="528"/>
      <c r="ERN45" s="528"/>
      <c r="ERO45" s="529"/>
      <c r="ERP45" s="527"/>
      <c r="ERQ45" s="528"/>
      <c r="ERR45" s="528"/>
      <c r="ERS45" s="528"/>
      <c r="ERT45" s="528"/>
      <c r="ERU45" s="528"/>
      <c r="ERV45" s="528"/>
      <c r="ERW45" s="528"/>
      <c r="ERX45" s="529"/>
      <c r="ERY45" s="527"/>
      <c r="ERZ45" s="528"/>
      <c r="ESA45" s="528"/>
      <c r="ESB45" s="528"/>
      <c r="ESC45" s="528"/>
      <c r="ESD45" s="528"/>
      <c r="ESE45" s="528"/>
      <c r="ESF45" s="528"/>
      <c r="ESG45" s="529"/>
      <c r="ESH45" s="527"/>
      <c r="ESI45" s="528"/>
      <c r="ESJ45" s="528"/>
      <c r="ESK45" s="528"/>
      <c r="ESL45" s="528"/>
      <c r="ESM45" s="528"/>
      <c r="ESN45" s="528"/>
      <c r="ESO45" s="528"/>
      <c r="ESP45" s="529"/>
      <c r="ESQ45" s="527"/>
      <c r="ESR45" s="528"/>
      <c r="ESS45" s="528"/>
      <c r="EST45" s="528"/>
      <c r="ESU45" s="528"/>
      <c r="ESV45" s="528"/>
      <c r="ESW45" s="528"/>
      <c r="ESX45" s="528"/>
      <c r="ESY45" s="529"/>
      <c r="ESZ45" s="527"/>
      <c r="ETA45" s="528"/>
      <c r="ETB45" s="528"/>
      <c r="ETC45" s="528"/>
      <c r="ETD45" s="528"/>
      <c r="ETE45" s="528"/>
      <c r="ETF45" s="528"/>
      <c r="ETG45" s="528"/>
      <c r="ETH45" s="529"/>
      <c r="ETI45" s="527"/>
      <c r="ETJ45" s="528"/>
      <c r="ETK45" s="528"/>
      <c r="ETL45" s="528"/>
      <c r="ETM45" s="528"/>
      <c r="ETN45" s="528"/>
      <c r="ETO45" s="528"/>
      <c r="ETP45" s="528"/>
      <c r="ETQ45" s="529"/>
      <c r="ETR45" s="527"/>
      <c r="ETS45" s="528"/>
      <c r="ETT45" s="528"/>
      <c r="ETU45" s="528"/>
      <c r="ETV45" s="528"/>
      <c r="ETW45" s="528"/>
      <c r="ETX45" s="528"/>
      <c r="ETY45" s="528"/>
      <c r="ETZ45" s="529"/>
      <c r="EUA45" s="527"/>
      <c r="EUB45" s="528"/>
      <c r="EUC45" s="528"/>
      <c r="EUD45" s="528"/>
      <c r="EUE45" s="528"/>
      <c r="EUF45" s="528"/>
      <c r="EUG45" s="528"/>
      <c r="EUH45" s="528"/>
      <c r="EUI45" s="529"/>
      <c r="EUJ45" s="527"/>
      <c r="EUK45" s="528"/>
      <c r="EUL45" s="528"/>
      <c r="EUM45" s="528"/>
      <c r="EUN45" s="528"/>
      <c r="EUO45" s="528"/>
      <c r="EUP45" s="528"/>
      <c r="EUQ45" s="528"/>
      <c r="EUR45" s="529"/>
      <c r="EUS45" s="527"/>
      <c r="EUT45" s="528"/>
      <c r="EUU45" s="528"/>
      <c r="EUV45" s="528"/>
      <c r="EUW45" s="528"/>
      <c r="EUX45" s="528"/>
      <c r="EUY45" s="528"/>
      <c r="EUZ45" s="528"/>
      <c r="EVA45" s="529"/>
      <c r="EVB45" s="527"/>
      <c r="EVC45" s="528"/>
      <c r="EVD45" s="528"/>
      <c r="EVE45" s="528"/>
      <c r="EVF45" s="528"/>
      <c r="EVG45" s="528"/>
      <c r="EVH45" s="528"/>
      <c r="EVI45" s="528"/>
      <c r="EVJ45" s="529"/>
      <c r="EVK45" s="527"/>
      <c r="EVL45" s="528"/>
      <c r="EVM45" s="528"/>
      <c r="EVN45" s="528"/>
      <c r="EVO45" s="528"/>
      <c r="EVP45" s="528"/>
      <c r="EVQ45" s="528"/>
      <c r="EVR45" s="528"/>
      <c r="EVS45" s="529"/>
      <c r="EVT45" s="527"/>
      <c r="EVU45" s="528"/>
      <c r="EVV45" s="528"/>
      <c r="EVW45" s="528"/>
      <c r="EVX45" s="528"/>
      <c r="EVY45" s="528"/>
      <c r="EVZ45" s="528"/>
      <c r="EWA45" s="528"/>
      <c r="EWB45" s="529"/>
      <c r="EWC45" s="527"/>
      <c r="EWD45" s="528"/>
      <c r="EWE45" s="528"/>
      <c r="EWF45" s="528"/>
      <c r="EWG45" s="528"/>
      <c r="EWH45" s="528"/>
      <c r="EWI45" s="528"/>
      <c r="EWJ45" s="528"/>
      <c r="EWK45" s="529"/>
      <c r="EWL45" s="527"/>
      <c r="EWM45" s="528"/>
      <c r="EWN45" s="528"/>
      <c r="EWO45" s="528"/>
      <c r="EWP45" s="528"/>
      <c r="EWQ45" s="528"/>
      <c r="EWR45" s="528"/>
      <c r="EWS45" s="528"/>
      <c r="EWT45" s="529"/>
      <c r="EWU45" s="527"/>
      <c r="EWV45" s="528"/>
      <c r="EWW45" s="528"/>
      <c r="EWX45" s="528"/>
      <c r="EWY45" s="528"/>
      <c r="EWZ45" s="528"/>
      <c r="EXA45" s="528"/>
      <c r="EXB45" s="528"/>
      <c r="EXC45" s="529"/>
      <c r="EXD45" s="527"/>
      <c r="EXE45" s="528"/>
      <c r="EXF45" s="528"/>
      <c r="EXG45" s="528"/>
      <c r="EXH45" s="528"/>
      <c r="EXI45" s="528"/>
      <c r="EXJ45" s="528"/>
      <c r="EXK45" s="528"/>
      <c r="EXL45" s="529"/>
      <c r="EXM45" s="527"/>
      <c r="EXN45" s="528"/>
      <c r="EXO45" s="528"/>
      <c r="EXP45" s="528"/>
      <c r="EXQ45" s="528"/>
      <c r="EXR45" s="528"/>
      <c r="EXS45" s="528"/>
      <c r="EXT45" s="528"/>
      <c r="EXU45" s="529"/>
      <c r="EXV45" s="527"/>
      <c r="EXW45" s="528"/>
      <c r="EXX45" s="528"/>
      <c r="EXY45" s="528"/>
      <c r="EXZ45" s="528"/>
      <c r="EYA45" s="528"/>
      <c r="EYB45" s="528"/>
      <c r="EYC45" s="528"/>
      <c r="EYD45" s="529"/>
      <c r="EYE45" s="527"/>
      <c r="EYF45" s="528"/>
      <c r="EYG45" s="528"/>
      <c r="EYH45" s="528"/>
      <c r="EYI45" s="528"/>
      <c r="EYJ45" s="528"/>
      <c r="EYK45" s="528"/>
      <c r="EYL45" s="528"/>
      <c r="EYM45" s="529"/>
      <c r="EYN45" s="527"/>
      <c r="EYO45" s="528"/>
      <c r="EYP45" s="528"/>
      <c r="EYQ45" s="528"/>
      <c r="EYR45" s="528"/>
      <c r="EYS45" s="528"/>
      <c r="EYT45" s="528"/>
      <c r="EYU45" s="528"/>
      <c r="EYV45" s="529"/>
      <c r="EYW45" s="527"/>
      <c r="EYX45" s="528"/>
      <c r="EYY45" s="528"/>
      <c r="EYZ45" s="528"/>
      <c r="EZA45" s="528"/>
      <c r="EZB45" s="528"/>
      <c r="EZC45" s="528"/>
      <c r="EZD45" s="528"/>
      <c r="EZE45" s="529"/>
      <c r="EZF45" s="527"/>
      <c r="EZG45" s="528"/>
      <c r="EZH45" s="528"/>
      <c r="EZI45" s="528"/>
      <c r="EZJ45" s="528"/>
      <c r="EZK45" s="528"/>
      <c r="EZL45" s="528"/>
      <c r="EZM45" s="528"/>
      <c r="EZN45" s="529"/>
      <c r="EZO45" s="527"/>
      <c r="EZP45" s="528"/>
      <c r="EZQ45" s="528"/>
      <c r="EZR45" s="528"/>
      <c r="EZS45" s="528"/>
      <c r="EZT45" s="528"/>
      <c r="EZU45" s="528"/>
      <c r="EZV45" s="528"/>
      <c r="EZW45" s="529"/>
      <c r="EZX45" s="527"/>
      <c r="EZY45" s="528"/>
      <c r="EZZ45" s="528"/>
      <c r="FAA45" s="528"/>
      <c r="FAB45" s="528"/>
      <c r="FAC45" s="528"/>
      <c r="FAD45" s="528"/>
      <c r="FAE45" s="528"/>
      <c r="FAF45" s="529"/>
      <c r="FAG45" s="527"/>
      <c r="FAH45" s="528"/>
      <c r="FAI45" s="528"/>
      <c r="FAJ45" s="528"/>
      <c r="FAK45" s="528"/>
      <c r="FAL45" s="528"/>
      <c r="FAM45" s="528"/>
      <c r="FAN45" s="528"/>
      <c r="FAO45" s="529"/>
      <c r="FAP45" s="527"/>
      <c r="FAQ45" s="528"/>
      <c r="FAR45" s="528"/>
      <c r="FAS45" s="528"/>
      <c r="FAT45" s="528"/>
      <c r="FAU45" s="528"/>
      <c r="FAV45" s="528"/>
      <c r="FAW45" s="528"/>
      <c r="FAX45" s="529"/>
      <c r="FAY45" s="527"/>
      <c r="FAZ45" s="528"/>
      <c r="FBA45" s="528"/>
      <c r="FBB45" s="528"/>
      <c r="FBC45" s="528"/>
      <c r="FBD45" s="528"/>
      <c r="FBE45" s="528"/>
      <c r="FBF45" s="528"/>
      <c r="FBG45" s="529"/>
      <c r="FBH45" s="527"/>
      <c r="FBI45" s="528"/>
      <c r="FBJ45" s="528"/>
      <c r="FBK45" s="528"/>
      <c r="FBL45" s="528"/>
      <c r="FBM45" s="528"/>
      <c r="FBN45" s="528"/>
      <c r="FBO45" s="528"/>
      <c r="FBP45" s="529"/>
      <c r="FBQ45" s="527"/>
      <c r="FBR45" s="528"/>
      <c r="FBS45" s="528"/>
      <c r="FBT45" s="528"/>
      <c r="FBU45" s="528"/>
      <c r="FBV45" s="528"/>
      <c r="FBW45" s="528"/>
      <c r="FBX45" s="528"/>
      <c r="FBY45" s="529"/>
      <c r="FBZ45" s="527"/>
      <c r="FCA45" s="528"/>
      <c r="FCB45" s="528"/>
      <c r="FCC45" s="528"/>
      <c r="FCD45" s="528"/>
      <c r="FCE45" s="528"/>
      <c r="FCF45" s="528"/>
      <c r="FCG45" s="528"/>
      <c r="FCH45" s="529"/>
      <c r="FCI45" s="527"/>
      <c r="FCJ45" s="528"/>
      <c r="FCK45" s="528"/>
      <c r="FCL45" s="528"/>
      <c r="FCM45" s="528"/>
      <c r="FCN45" s="528"/>
      <c r="FCO45" s="528"/>
      <c r="FCP45" s="528"/>
      <c r="FCQ45" s="529"/>
      <c r="FCR45" s="527"/>
      <c r="FCS45" s="528"/>
      <c r="FCT45" s="528"/>
      <c r="FCU45" s="528"/>
      <c r="FCV45" s="528"/>
      <c r="FCW45" s="528"/>
      <c r="FCX45" s="528"/>
      <c r="FCY45" s="528"/>
      <c r="FCZ45" s="529"/>
      <c r="FDA45" s="527"/>
      <c r="FDB45" s="528"/>
      <c r="FDC45" s="528"/>
      <c r="FDD45" s="528"/>
      <c r="FDE45" s="528"/>
      <c r="FDF45" s="528"/>
      <c r="FDG45" s="528"/>
      <c r="FDH45" s="528"/>
      <c r="FDI45" s="529"/>
      <c r="FDJ45" s="527"/>
      <c r="FDK45" s="528"/>
      <c r="FDL45" s="528"/>
      <c r="FDM45" s="528"/>
      <c r="FDN45" s="528"/>
      <c r="FDO45" s="528"/>
      <c r="FDP45" s="528"/>
      <c r="FDQ45" s="528"/>
      <c r="FDR45" s="529"/>
      <c r="FDS45" s="527"/>
      <c r="FDT45" s="528"/>
      <c r="FDU45" s="528"/>
      <c r="FDV45" s="528"/>
      <c r="FDW45" s="528"/>
      <c r="FDX45" s="528"/>
      <c r="FDY45" s="528"/>
      <c r="FDZ45" s="528"/>
      <c r="FEA45" s="529"/>
      <c r="FEB45" s="527"/>
      <c r="FEC45" s="528"/>
      <c r="FED45" s="528"/>
      <c r="FEE45" s="528"/>
      <c r="FEF45" s="528"/>
      <c r="FEG45" s="528"/>
      <c r="FEH45" s="528"/>
      <c r="FEI45" s="528"/>
      <c r="FEJ45" s="529"/>
      <c r="FEK45" s="527"/>
      <c r="FEL45" s="528"/>
      <c r="FEM45" s="528"/>
      <c r="FEN45" s="528"/>
      <c r="FEO45" s="528"/>
      <c r="FEP45" s="528"/>
      <c r="FEQ45" s="528"/>
      <c r="FER45" s="528"/>
      <c r="FES45" s="529"/>
      <c r="FET45" s="527"/>
      <c r="FEU45" s="528"/>
      <c r="FEV45" s="528"/>
      <c r="FEW45" s="528"/>
      <c r="FEX45" s="528"/>
      <c r="FEY45" s="528"/>
      <c r="FEZ45" s="528"/>
      <c r="FFA45" s="528"/>
      <c r="FFB45" s="529"/>
      <c r="FFC45" s="527"/>
      <c r="FFD45" s="528"/>
      <c r="FFE45" s="528"/>
      <c r="FFF45" s="528"/>
      <c r="FFG45" s="528"/>
      <c r="FFH45" s="528"/>
      <c r="FFI45" s="528"/>
      <c r="FFJ45" s="528"/>
      <c r="FFK45" s="529"/>
      <c r="FFL45" s="527"/>
      <c r="FFM45" s="528"/>
      <c r="FFN45" s="528"/>
      <c r="FFO45" s="528"/>
      <c r="FFP45" s="528"/>
      <c r="FFQ45" s="528"/>
      <c r="FFR45" s="528"/>
      <c r="FFS45" s="528"/>
      <c r="FFT45" s="529"/>
      <c r="FFU45" s="527"/>
      <c r="FFV45" s="528"/>
      <c r="FFW45" s="528"/>
      <c r="FFX45" s="528"/>
      <c r="FFY45" s="528"/>
      <c r="FFZ45" s="528"/>
      <c r="FGA45" s="528"/>
      <c r="FGB45" s="528"/>
      <c r="FGC45" s="529"/>
      <c r="FGD45" s="527"/>
      <c r="FGE45" s="528"/>
      <c r="FGF45" s="528"/>
      <c r="FGG45" s="528"/>
      <c r="FGH45" s="528"/>
      <c r="FGI45" s="528"/>
      <c r="FGJ45" s="528"/>
      <c r="FGK45" s="528"/>
      <c r="FGL45" s="529"/>
      <c r="FGM45" s="527"/>
      <c r="FGN45" s="528"/>
      <c r="FGO45" s="528"/>
      <c r="FGP45" s="528"/>
      <c r="FGQ45" s="528"/>
      <c r="FGR45" s="528"/>
      <c r="FGS45" s="528"/>
      <c r="FGT45" s="528"/>
      <c r="FGU45" s="529"/>
      <c r="FGV45" s="527"/>
      <c r="FGW45" s="528"/>
      <c r="FGX45" s="528"/>
      <c r="FGY45" s="528"/>
      <c r="FGZ45" s="528"/>
      <c r="FHA45" s="528"/>
      <c r="FHB45" s="528"/>
      <c r="FHC45" s="528"/>
      <c r="FHD45" s="529"/>
      <c r="FHE45" s="527"/>
      <c r="FHF45" s="528"/>
      <c r="FHG45" s="528"/>
      <c r="FHH45" s="528"/>
      <c r="FHI45" s="528"/>
      <c r="FHJ45" s="528"/>
      <c r="FHK45" s="528"/>
      <c r="FHL45" s="528"/>
      <c r="FHM45" s="529"/>
      <c r="FHN45" s="527"/>
      <c r="FHO45" s="528"/>
      <c r="FHP45" s="528"/>
      <c r="FHQ45" s="528"/>
      <c r="FHR45" s="528"/>
      <c r="FHS45" s="528"/>
      <c r="FHT45" s="528"/>
      <c r="FHU45" s="528"/>
      <c r="FHV45" s="529"/>
      <c r="FHW45" s="527"/>
      <c r="FHX45" s="528"/>
      <c r="FHY45" s="528"/>
      <c r="FHZ45" s="528"/>
      <c r="FIA45" s="528"/>
      <c r="FIB45" s="528"/>
      <c r="FIC45" s="528"/>
      <c r="FID45" s="528"/>
      <c r="FIE45" s="529"/>
      <c r="FIF45" s="527"/>
      <c r="FIG45" s="528"/>
      <c r="FIH45" s="528"/>
      <c r="FII45" s="528"/>
      <c r="FIJ45" s="528"/>
      <c r="FIK45" s="528"/>
      <c r="FIL45" s="528"/>
      <c r="FIM45" s="528"/>
      <c r="FIN45" s="529"/>
      <c r="FIO45" s="527"/>
      <c r="FIP45" s="528"/>
      <c r="FIQ45" s="528"/>
      <c r="FIR45" s="528"/>
      <c r="FIS45" s="528"/>
      <c r="FIT45" s="528"/>
      <c r="FIU45" s="528"/>
      <c r="FIV45" s="528"/>
      <c r="FIW45" s="529"/>
      <c r="FIX45" s="527"/>
      <c r="FIY45" s="528"/>
      <c r="FIZ45" s="528"/>
      <c r="FJA45" s="528"/>
      <c r="FJB45" s="528"/>
      <c r="FJC45" s="528"/>
      <c r="FJD45" s="528"/>
      <c r="FJE45" s="528"/>
      <c r="FJF45" s="529"/>
      <c r="FJG45" s="527"/>
      <c r="FJH45" s="528"/>
      <c r="FJI45" s="528"/>
      <c r="FJJ45" s="528"/>
      <c r="FJK45" s="528"/>
      <c r="FJL45" s="528"/>
      <c r="FJM45" s="528"/>
      <c r="FJN45" s="528"/>
      <c r="FJO45" s="529"/>
      <c r="FJP45" s="527"/>
      <c r="FJQ45" s="528"/>
      <c r="FJR45" s="528"/>
      <c r="FJS45" s="528"/>
      <c r="FJT45" s="528"/>
      <c r="FJU45" s="528"/>
      <c r="FJV45" s="528"/>
      <c r="FJW45" s="528"/>
      <c r="FJX45" s="529"/>
      <c r="FJY45" s="527"/>
      <c r="FJZ45" s="528"/>
      <c r="FKA45" s="528"/>
      <c r="FKB45" s="528"/>
      <c r="FKC45" s="528"/>
      <c r="FKD45" s="528"/>
      <c r="FKE45" s="528"/>
      <c r="FKF45" s="528"/>
      <c r="FKG45" s="529"/>
      <c r="FKH45" s="527"/>
      <c r="FKI45" s="528"/>
      <c r="FKJ45" s="528"/>
      <c r="FKK45" s="528"/>
      <c r="FKL45" s="528"/>
      <c r="FKM45" s="528"/>
      <c r="FKN45" s="528"/>
      <c r="FKO45" s="528"/>
      <c r="FKP45" s="529"/>
      <c r="FKQ45" s="527"/>
      <c r="FKR45" s="528"/>
      <c r="FKS45" s="528"/>
      <c r="FKT45" s="528"/>
      <c r="FKU45" s="528"/>
      <c r="FKV45" s="528"/>
      <c r="FKW45" s="528"/>
      <c r="FKX45" s="528"/>
      <c r="FKY45" s="529"/>
      <c r="FKZ45" s="527"/>
      <c r="FLA45" s="528"/>
      <c r="FLB45" s="528"/>
      <c r="FLC45" s="528"/>
      <c r="FLD45" s="528"/>
      <c r="FLE45" s="528"/>
      <c r="FLF45" s="528"/>
      <c r="FLG45" s="528"/>
      <c r="FLH45" s="529"/>
      <c r="FLI45" s="527"/>
      <c r="FLJ45" s="528"/>
      <c r="FLK45" s="528"/>
      <c r="FLL45" s="528"/>
      <c r="FLM45" s="528"/>
      <c r="FLN45" s="528"/>
      <c r="FLO45" s="528"/>
      <c r="FLP45" s="528"/>
      <c r="FLQ45" s="529"/>
      <c r="FLR45" s="527"/>
      <c r="FLS45" s="528"/>
      <c r="FLT45" s="528"/>
      <c r="FLU45" s="528"/>
      <c r="FLV45" s="528"/>
      <c r="FLW45" s="528"/>
      <c r="FLX45" s="528"/>
      <c r="FLY45" s="528"/>
      <c r="FLZ45" s="529"/>
      <c r="FMA45" s="527"/>
      <c r="FMB45" s="528"/>
      <c r="FMC45" s="528"/>
      <c r="FMD45" s="528"/>
      <c r="FME45" s="528"/>
      <c r="FMF45" s="528"/>
      <c r="FMG45" s="528"/>
      <c r="FMH45" s="528"/>
      <c r="FMI45" s="529"/>
      <c r="FMJ45" s="527"/>
      <c r="FMK45" s="528"/>
      <c r="FML45" s="528"/>
      <c r="FMM45" s="528"/>
      <c r="FMN45" s="528"/>
      <c r="FMO45" s="528"/>
      <c r="FMP45" s="528"/>
      <c r="FMQ45" s="528"/>
      <c r="FMR45" s="529"/>
      <c r="FMS45" s="527"/>
      <c r="FMT45" s="528"/>
      <c r="FMU45" s="528"/>
      <c r="FMV45" s="528"/>
      <c r="FMW45" s="528"/>
      <c r="FMX45" s="528"/>
      <c r="FMY45" s="528"/>
      <c r="FMZ45" s="528"/>
      <c r="FNA45" s="529"/>
      <c r="FNB45" s="527"/>
      <c r="FNC45" s="528"/>
      <c r="FND45" s="528"/>
      <c r="FNE45" s="528"/>
      <c r="FNF45" s="528"/>
      <c r="FNG45" s="528"/>
      <c r="FNH45" s="528"/>
      <c r="FNI45" s="528"/>
      <c r="FNJ45" s="529"/>
      <c r="FNK45" s="527"/>
      <c r="FNL45" s="528"/>
      <c r="FNM45" s="528"/>
      <c r="FNN45" s="528"/>
      <c r="FNO45" s="528"/>
      <c r="FNP45" s="528"/>
      <c r="FNQ45" s="528"/>
      <c r="FNR45" s="528"/>
      <c r="FNS45" s="529"/>
      <c r="FNT45" s="527"/>
      <c r="FNU45" s="528"/>
      <c r="FNV45" s="528"/>
      <c r="FNW45" s="528"/>
      <c r="FNX45" s="528"/>
      <c r="FNY45" s="528"/>
      <c r="FNZ45" s="528"/>
      <c r="FOA45" s="528"/>
      <c r="FOB45" s="529"/>
      <c r="FOC45" s="527"/>
      <c r="FOD45" s="528"/>
      <c r="FOE45" s="528"/>
      <c r="FOF45" s="528"/>
      <c r="FOG45" s="528"/>
      <c r="FOH45" s="528"/>
      <c r="FOI45" s="528"/>
      <c r="FOJ45" s="528"/>
      <c r="FOK45" s="529"/>
      <c r="FOL45" s="527"/>
      <c r="FOM45" s="528"/>
      <c r="FON45" s="528"/>
      <c r="FOO45" s="528"/>
      <c r="FOP45" s="528"/>
      <c r="FOQ45" s="528"/>
      <c r="FOR45" s="528"/>
      <c r="FOS45" s="528"/>
      <c r="FOT45" s="529"/>
      <c r="FOU45" s="527"/>
      <c r="FOV45" s="528"/>
      <c r="FOW45" s="528"/>
      <c r="FOX45" s="528"/>
      <c r="FOY45" s="528"/>
      <c r="FOZ45" s="528"/>
      <c r="FPA45" s="528"/>
      <c r="FPB45" s="528"/>
      <c r="FPC45" s="529"/>
      <c r="FPD45" s="527"/>
      <c r="FPE45" s="528"/>
      <c r="FPF45" s="528"/>
      <c r="FPG45" s="528"/>
      <c r="FPH45" s="528"/>
      <c r="FPI45" s="528"/>
      <c r="FPJ45" s="528"/>
      <c r="FPK45" s="528"/>
      <c r="FPL45" s="529"/>
      <c r="FPM45" s="527"/>
      <c r="FPN45" s="528"/>
      <c r="FPO45" s="528"/>
      <c r="FPP45" s="528"/>
      <c r="FPQ45" s="528"/>
      <c r="FPR45" s="528"/>
      <c r="FPS45" s="528"/>
      <c r="FPT45" s="528"/>
      <c r="FPU45" s="529"/>
      <c r="FPV45" s="527"/>
      <c r="FPW45" s="528"/>
      <c r="FPX45" s="528"/>
      <c r="FPY45" s="528"/>
      <c r="FPZ45" s="528"/>
      <c r="FQA45" s="528"/>
      <c r="FQB45" s="528"/>
      <c r="FQC45" s="528"/>
      <c r="FQD45" s="529"/>
      <c r="FQE45" s="527"/>
      <c r="FQF45" s="528"/>
      <c r="FQG45" s="528"/>
      <c r="FQH45" s="528"/>
      <c r="FQI45" s="528"/>
      <c r="FQJ45" s="528"/>
      <c r="FQK45" s="528"/>
      <c r="FQL45" s="528"/>
      <c r="FQM45" s="529"/>
      <c r="FQN45" s="527"/>
      <c r="FQO45" s="528"/>
      <c r="FQP45" s="528"/>
      <c r="FQQ45" s="528"/>
      <c r="FQR45" s="528"/>
      <c r="FQS45" s="528"/>
      <c r="FQT45" s="528"/>
      <c r="FQU45" s="528"/>
      <c r="FQV45" s="529"/>
      <c r="FQW45" s="527"/>
      <c r="FQX45" s="528"/>
      <c r="FQY45" s="528"/>
      <c r="FQZ45" s="528"/>
      <c r="FRA45" s="528"/>
      <c r="FRB45" s="528"/>
      <c r="FRC45" s="528"/>
      <c r="FRD45" s="528"/>
      <c r="FRE45" s="529"/>
      <c r="FRF45" s="527"/>
      <c r="FRG45" s="528"/>
      <c r="FRH45" s="528"/>
      <c r="FRI45" s="528"/>
      <c r="FRJ45" s="528"/>
      <c r="FRK45" s="528"/>
      <c r="FRL45" s="528"/>
      <c r="FRM45" s="528"/>
      <c r="FRN45" s="529"/>
      <c r="FRO45" s="527"/>
      <c r="FRP45" s="528"/>
      <c r="FRQ45" s="528"/>
      <c r="FRR45" s="528"/>
      <c r="FRS45" s="528"/>
      <c r="FRT45" s="528"/>
      <c r="FRU45" s="528"/>
      <c r="FRV45" s="528"/>
      <c r="FRW45" s="529"/>
      <c r="FRX45" s="527"/>
      <c r="FRY45" s="528"/>
      <c r="FRZ45" s="528"/>
      <c r="FSA45" s="528"/>
      <c r="FSB45" s="528"/>
      <c r="FSC45" s="528"/>
      <c r="FSD45" s="528"/>
      <c r="FSE45" s="528"/>
      <c r="FSF45" s="529"/>
      <c r="FSG45" s="527"/>
      <c r="FSH45" s="528"/>
      <c r="FSI45" s="528"/>
      <c r="FSJ45" s="528"/>
      <c r="FSK45" s="528"/>
      <c r="FSL45" s="528"/>
      <c r="FSM45" s="528"/>
      <c r="FSN45" s="528"/>
      <c r="FSO45" s="529"/>
      <c r="FSP45" s="527"/>
      <c r="FSQ45" s="528"/>
      <c r="FSR45" s="528"/>
      <c r="FSS45" s="528"/>
      <c r="FST45" s="528"/>
      <c r="FSU45" s="528"/>
      <c r="FSV45" s="528"/>
      <c r="FSW45" s="528"/>
      <c r="FSX45" s="529"/>
      <c r="FSY45" s="527"/>
      <c r="FSZ45" s="528"/>
      <c r="FTA45" s="528"/>
      <c r="FTB45" s="528"/>
      <c r="FTC45" s="528"/>
      <c r="FTD45" s="528"/>
      <c r="FTE45" s="528"/>
      <c r="FTF45" s="528"/>
      <c r="FTG45" s="529"/>
      <c r="FTH45" s="527"/>
      <c r="FTI45" s="528"/>
      <c r="FTJ45" s="528"/>
      <c r="FTK45" s="528"/>
      <c r="FTL45" s="528"/>
      <c r="FTM45" s="528"/>
      <c r="FTN45" s="528"/>
      <c r="FTO45" s="528"/>
      <c r="FTP45" s="529"/>
      <c r="FTQ45" s="527"/>
      <c r="FTR45" s="528"/>
      <c r="FTS45" s="528"/>
      <c r="FTT45" s="528"/>
      <c r="FTU45" s="528"/>
      <c r="FTV45" s="528"/>
      <c r="FTW45" s="528"/>
      <c r="FTX45" s="528"/>
      <c r="FTY45" s="529"/>
      <c r="FTZ45" s="527"/>
      <c r="FUA45" s="528"/>
      <c r="FUB45" s="528"/>
      <c r="FUC45" s="528"/>
      <c r="FUD45" s="528"/>
      <c r="FUE45" s="528"/>
      <c r="FUF45" s="528"/>
      <c r="FUG45" s="528"/>
      <c r="FUH45" s="529"/>
      <c r="FUI45" s="527"/>
      <c r="FUJ45" s="528"/>
      <c r="FUK45" s="528"/>
      <c r="FUL45" s="528"/>
      <c r="FUM45" s="528"/>
      <c r="FUN45" s="528"/>
      <c r="FUO45" s="528"/>
      <c r="FUP45" s="528"/>
      <c r="FUQ45" s="529"/>
      <c r="FUR45" s="527"/>
      <c r="FUS45" s="528"/>
      <c r="FUT45" s="528"/>
      <c r="FUU45" s="528"/>
      <c r="FUV45" s="528"/>
      <c r="FUW45" s="528"/>
      <c r="FUX45" s="528"/>
      <c r="FUY45" s="528"/>
      <c r="FUZ45" s="529"/>
      <c r="FVA45" s="527"/>
      <c r="FVB45" s="528"/>
      <c r="FVC45" s="528"/>
      <c r="FVD45" s="528"/>
      <c r="FVE45" s="528"/>
      <c r="FVF45" s="528"/>
      <c r="FVG45" s="528"/>
      <c r="FVH45" s="528"/>
      <c r="FVI45" s="529"/>
      <c r="FVJ45" s="527"/>
      <c r="FVK45" s="528"/>
      <c r="FVL45" s="528"/>
      <c r="FVM45" s="528"/>
      <c r="FVN45" s="528"/>
      <c r="FVO45" s="528"/>
      <c r="FVP45" s="528"/>
      <c r="FVQ45" s="528"/>
      <c r="FVR45" s="529"/>
      <c r="FVS45" s="527"/>
      <c r="FVT45" s="528"/>
      <c r="FVU45" s="528"/>
      <c r="FVV45" s="528"/>
      <c r="FVW45" s="528"/>
      <c r="FVX45" s="528"/>
      <c r="FVY45" s="528"/>
      <c r="FVZ45" s="528"/>
      <c r="FWA45" s="529"/>
      <c r="FWB45" s="527"/>
      <c r="FWC45" s="528"/>
      <c r="FWD45" s="528"/>
      <c r="FWE45" s="528"/>
      <c r="FWF45" s="528"/>
      <c r="FWG45" s="528"/>
      <c r="FWH45" s="528"/>
      <c r="FWI45" s="528"/>
      <c r="FWJ45" s="529"/>
      <c r="FWK45" s="527"/>
      <c r="FWL45" s="528"/>
      <c r="FWM45" s="528"/>
      <c r="FWN45" s="528"/>
      <c r="FWO45" s="528"/>
      <c r="FWP45" s="528"/>
      <c r="FWQ45" s="528"/>
      <c r="FWR45" s="528"/>
      <c r="FWS45" s="529"/>
      <c r="FWT45" s="527"/>
      <c r="FWU45" s="528"/>
      <c r="FWV45" s="528"/>
      <c r="FWW45" s="528"/>
      <c r="FWX45" s="528"/>
      <c r="FWY45" s="528"/>
      <c r="FWZ45" s="528"/>
      <c r="FXA45" s="528"/>
      <c r="FXB45" s="529"/>
      <c r="FXC45" s="527"/>
      <c r="FXD45" s="528"/>
      <c r="FXE45" s="528"/>
      <c r="FXF45" s="528"/>
      <c r="FXG45" s="528"/>
      <c r="FXH45" s="528"/>
      <c r="FXI45" s="528"/>
      <c r="FXJ45" s="528"/>
      <c r="FXK45" s="529"/>
      <c r="FXL45" s="527"/>
      <c r="FXM45" s="528"/>
      <c r="FXN45" s="528"/>
      <c r="FXO45" s="528"/>
      <c r="FXP45" s="528"/>
      <c r="FXQ45" s="528"/>
      <c r="FXR45" s="528"/>
      <c r="FXS45" s="528"/>
      <c r="FXT45" s="529"/>
      <c r="FXU45" s="527"/>
      <c r="FXV45" s="528"/>
      <c r="FXW45" s="528"/>
      <c r="FXX45" s="528"/>
      <c r="FXY45" s="528"/>
      <c r="FXZ45" s="528"/>
      <c r="FYA45" s="528"/>
      <c r="FYB45" s="528"/>
      <c r="FYC45" s="529"/>
      <c r="FYD45" s="527"/>
      <c r="FYE45" s="528"/>
      <c r="FYF45" s="528"/>
      <c r="FYG45" s="528"/>
      <c r="FYH45" s="528"/>
      <c r="FYI45" s="528"/>
      <c r="FYJ45" s="528"/>
      <c r="FYK45" s="528"/>
      <c r="FYL45" s="529"/>
      <c r="FYM45" s="527"/>
      <c r="FYN45" s="528"/>
      <c r="FYO45" s="528"/>
      <c r="FYP45" s="528"/>
      <c r="FYQ45" s="528"/>
      <c r="FYR45" s="528"/>
      <c r="FYS45" s="528"/>
      <c r="FYT45" s="528"/>
      <c r="FYU45" s="529"/>
      <c r="FYV45" s="527"/>
      <c r="FYW45" s="528"/>
      <c r="FYX45" s="528"/>
      <c r="FYY45" s="528"/>
      <c r="FYZ45" s="528"/>
      <c r="FZA45" s="528"/>
      <c r="FZB45" s="528"/>
      <c r="FZC45" s="528"/>
      <c r="FZD45" s="529"/>
      <c r="FZE45" s="527"/>
      <c r="FZF45" s="528"/>
      <c r="FZG45" s="528"/>
      <c r="FZH45" s="528"/>
      <c r="FZI45" s="528"/>
      <c r="FZJ45" s="528"/>
      <c r="FZK45" s="528"/>
      <c r="FZL45" s="528"/>
      <c r="FZM45" s="529"/>
      <c r="FZN45" s="527"/>
      <c r="FZO45" s="528"/>
      <c r="FZP45" s="528"/>
      <c r="FZQ45" s="528"/>
      <c r="FZR45" s="528"/>
      <c r="FZS45" s="528"/>
      <c r="FZT45" s="528"/>
      <c r="FZU45" s="528"/>
      <c r="FZV45" s="529"/>
      <c r="FZW45" s="527"/>
      <c r="FZX45" s="528"/>
      <c r="FZY45" s="528"/>
      <c r="FZZ45" s="528"/>
      <c r="GAA45" s="528"/>
      <c r="GAB45" s="528"/>
      <c r="GAC45" s="528"/>
      <c r="GAD45" s="528"/>
      <c r="GAE45" s="529"/>
      <c r="GAF45" s="527"/>
      <c r="GAG45" s="528"/>
      <c r="GAH45" s="528"/>
      <c r="GAI45" s="528"/>
      <c r="GAJ45" s="528"/>
      <c r="GAK45" s="528"/>
      <c r="GAL45" s="528"/>
      <c r="GAM45" s="528"/>
      <c r="GAN45" s="529"/>
      <c r="GAO45" s="527"/>
      <c r="GAP45" s="528"/>
      <c r="GAQ45" s="528"/>
      <c r="GAR45" s="528"/>
      <c r="GAS45" s="528"/>
      <c r="GAT45" s="528"/>
      <c r="GAU45" s="528"/>
      <c r="GAV45" s="528"/>
      <c r="GAW45" s="529"/>
      <c r="GAX45" s="527"/>
      <c r="GAY45" s="528"/>
      <c r="GAZ45" s="528"/>
      <c r="GBA45" s="528"/>
      <c r="GBB45" s="528"/>
      <c r="GBC45" s="528"/>
      <c r="GBD45" s="528"/>
      <c r="GBE45" s="528"/>
      <c r="GBF45" s="529"/>
      <c r="GBG45" s="527"/>
      <c r="GBH45" s="528"/>
      <c r="GBI45" s="528"/>
      <c r="GBJ45" s="528"/>
      <c r="GBK45" s="528"/>
      <c r="GBL45" s="528"/>
      <c r="GBM45" s="528"/>
      <c r="GBN45" s="528"/>
      <c r="GBO45" s="529"/>
      <c r="GBP45" s="527"/>
      <c r="GBQ45" s="528"/>
      <c r="GBR45" s="528"/>
      <c r="GBS45" s="528"/>
      <c r="GBT45" s="528"/>
      <c r="GBU45" s="528"/>
      <c r="GBV45" s="528"/>
      <c r="GBW45" s="528"/>
      <c r="GBX45" s="529"/>
      <c r="GBY45" s="527"/>
      <c r="GBZ45" s="528"/>
      <c r="GCA45" s="528"/>
      <c r="GCB45" s="528"/>
      <c r="GCC45" s="528"/>
      <c r="GCD45" s="528"/>
      <c r="GCE45" s="528"/>
      <c r="GCF45" s="528"/>
      <c r="GCG45" s="529"/>
      <c r="GCH45" s="527"/>
      <c r="GCI45" s="528"/>
      <c r="GCJ45" s="528"/>
      <c r="GCK45" s="528"/>
      <c r="GCL45" s="528"/>
      <c r="GCM45" s="528"/>
      <c r="GCN45" s="528"/>
      <c r="GCO45" s="528"/>
      <c r="GCP45" s="529"/>
      <c r="GCQ45" s="527"/>
      <c r="GCR45" s="528"/>
      <c r="GCS45" s="528"/>
      <c r="GCT45" s="528"/>
      <c r="GCU45" s="528"/>
      <c r="GCV45" s="528"/>
      <c r="GCW45" s="528"/>
      <c r="GCX45" s="528"/>
      <c r="GCY45" s="529"/>
      <c r="GCZ45" s="527"/>
      <c r="GDA45" s="528"/>
      <c r="GDB45" s="528"/>
      <c r="GDC45" s="528"/>
      <c r="GDD45" s="528"/>
      <c r="GDE45" s="528"/>
      <c r="GDF45" s="528"/>
      <c r="GDG45" s="528"/>
      <c r="GDH45" s="529"/>
      <c r="GDI45" s="527"/>
      <c r="GDJ45" s="528"/>
      <c r="GDK45" s="528"/>
      <c r="GDL45" s="528"/>
      <c r="GDM45" s="528"/>
      <c r="GDN45" s="528"/>
      <c r="GDO45" s="528"/>
      <c r="GDP45" s="528"/>
      <c r="GDQ45" s="529"/>
      <c r="GDR45" s="527"/>
      <c r="GDS45" s="528"/>
      <c r="GDT45" s="528"/>
      <c r="GDU45" s="528"/>
      <c r="GDV45" s="528"/>
      <c r="GDW45" s="528"/>
      <c r="GDX45" s="528"/>
      <c r="GDY45" s="528"/>
      <c r="GDZ45" s="529"/>
      <c r="GEA45" s="527"/>
      <c r="GEB45" s="528"/>
      <c r="GEC45" s="528"/>
      <c r="GED45" s="528"/>
      <c r="GEE45" s="528"/>
      <c r="GEF45" s="528"/>
      <c r="GEG45" s="528"/>
      <c r="GEH45" s="528"/>
      <c r="GEI45" s="529"/>
      <c r="GEJ45" s="527"/>
      <c r="GEK45" s="528"/>
      <c r="GEL45" s="528"/>
      <c r="GEM45" s="528"/>
      <c r="GEN45" s="528"/>
      <c r="GEO45" s="528"/>
      <c r="GEP45" s="528"/>
      <c r="GEQ45" s="528"/>
      <c r="GER45" s="529"/>
      <c r="GES45" s="527"/>
      <c r="GET45" s="528"/>
      <c r="GEU45" s="528"/>
      <c r="GEV45" s="528"/>
      <c r="GEW45" s="528"/>
      <c r="GEX45" s="528"/>
      <c r="GEY45" s="528"/>
      <c r="GEZ45" s="528"/>
      <c r="GFA45" s="529"/>
      <c r="GFB45" s="527"/>
      <c r="GFC45" s="528"/>
      <c r="GFD45" s="528"/>
      <c r="GFE45" s="528"/>
      <c r="GFF45" s="528"/>
      <c r="GFG45" s="528"/>
      <c r="GFH45" s="528"/>
      <c r="GFI45" s="528"/>
      <c r="GFJ45" s="529"/>
      <c r="GFK45" s="527"/>
      <c r="GFL45" s="528"/>
      <c r="GFM45" s="528"/>
      <c r="GFN45" s="528"/>
      <c r="GFO45" s="528"/>
      <c r="GFP45" s="528"/>
      <c r="GFQ45" s="528"/>
      <c r="GFR45" s="528"/>
      <c r="GFS45" s="529"/>
      <c r="GFT45" s="527"/>
      <c r="GFU45" s="528"/>
      <c r="GFV45" s="528"/>
      <c r="GFW45" s="528"/>
      <c r="GFX45" s="528"/>
      <c r="GFY45" s="528"/>
      <c r="GFZ45" s="528"/>
      <c r="GGA45" s="528"/>
      <c r="GGB45" s="529"/>
      <c r="GGC45" s="527"/>
      <c r="GGD45" s="528"/>
      <c r="GGE45" s="528"/>
      <c r="GGF45" s="528"/>
      <c r="GGG45" s="528"/>
      <c r="GGH45" s="528"/>
      <c r="GGI45" s="528"/>
      <c r="GGJ45" s="528"/>
      <c r="GGK45" s="529"/>
      <c r="GGL45" s="527"/>
      <c r="GGM45" s="528"/>
      <c r="GGN45" s="528"/>
      <c r="GGO45" s="528"/>
      <c r="GGP45" s="528"/>
      <c r="GGQ45" s="528"/>
      <c r="GGR45" s="528"/>
      <c r="GGS45" s="528"/>
      <c r="GGT45" s="529"/>
      <c r="GGU45" s="527"/>
      <c r="GGV45" s="528"/>
      <c r="GGW45" s="528"/>
      <c r="GGX45" s="528"/>
      <c r="GGY45" s="528"/>
      <c r="GGZ45" s="528"/>
      <c r="GHA45" s="528"/>
      <c r="GHB45" s="528"/>
      <c r="GHC45" s="529"/>
      <c r="GHD45" s="527"/>
      <c r="GHE45" s="528"/>
      <c r="GHF45" s="528"/>
      <c r="GHG45" s="528"/>
      <c r="GHH45" s="528"/>
      <c r="GHI45" s="528"/>
      <c r="GHJ45" s="528"/>
      <c r="GHK45" s="528"/>
      <c r="GHL45" s="529"/>
      <c r="GHM45" s="527"/>
      <c r="GHN45" s="528"/>
      <c r="GHO45" s="528"/>
      <c r="GHP45" s="528"/>
      <c r="GHQ45" s="528"/>
      <c r="GHR45" s="528"/>
      <c r="GHS45" s="528"/>
      <c r="GHT45" s="528"/>
      <c r="GHU45" s="529"/>
      <c r="GHV45" s="527"/>
      <c r="GHW45" s="528"/>
      <c r="GHX45" s="528"/>
      <c r="GHY45" s="528"/>
      <c r="GHZ45" s="528"/>
      <c r="GIA45" s="528"/>
      <c r="GIB45" s="528"/>
      <c r="GIC45" s="528"/>
      <c r="GID45" s="529"/>
      <c r="GIE45" s="527"/>
      <c r="GIF45" s="528"/>
      <c r="GIG45" s="528"/>
      <c r="GIH45" s="528"/>
      <c r="GII45" s="528"/>
      <c r="GIJ45" s="528"/>
      <c r="GIK45" s="528"/>
      <c r="GIL45" s="528"/>
      <c r="GIM45" s="529"/>
      <c r="GIN45" s="527"/>
      <c r="GIO45" s="528"/>
      <c r="GIP45" s="528"/>
      <c r="GIQ45" s="528"/>
      <c r="GIR45" s="528"/>
      <c r="GIS45" s="528"/>
      <c r="GIT45" s="528"/>
      <c r="GIU45" s="528"/>
      <c r="GIV45" s="529"/>
      <c r="GIW45" s="527"/>
      <c r="GIX45" s="528"/>
      <c r="GIY45" s="528"/>
      <c r="GIZ45" s="528"/>
      <c r="GJA45" s="528"/>
      <c r="GJB45" s="528"/>
      <c r="GJC45" s="528"/>
      <c r="GJD45" s="528"/>
      <c r="GJE45" s="529"/>
      <c r="GJF45" s="527"/>
      <c r="GJG45" s="528"/>
      <c r="GJH45" s="528"/>
      <c r="GJI45" s="528"/>
      <c r="GJJ45" s="528"/>
      <c r="GJK45" s="528"/>
      <c r="GJL45" s="528"/>
      <c r="GJM45" s="528"/>
      <c r="GJN45" s="529"/>
      <c r="GJO45" s="527"/>
      <c r="GJP45" s="528"/>
      <c r="GJQ45" s="528"/>
      <c r="GJR45" s="528"/>
      <c r="GJS45" s="528"/>
      <c r="GJT45" s="528"/>
      <c r="GJU45" s="528"/>
      <c r="GJV45" s="528"/>
      <c r="GJW45" s="529"/>
      <c r="GJX45" s="527"/>
      <c r="GJY45" s="528"/>
      <c r="GJZ45" s="528"/>
      <c r="GKA45" s="528"/>
      <c r="GKB45" s="528"/>
      <c r="GKC45" s="528"/>
      <c r="GKD45" s="528"/>
      <c r="GKE45" s="528"/>
      <c r="GKF45" s="529"/>
      <c r="GKG45" s="527"/>
      <c r="GKH45" s="528"/>
      <c r="GKI45" s="528"/>
      <c r="GKJ45" s="528"/>
      <c r="GKK45" s="528"/>
      <c r="GKL45" s="528"/>
      <c r="GKM45" s="528"/>
      <c r="GKN45" s="528"/>
      <c r="GKO45" s="529"/>
      <c r="GKP45" s="527"/>
      <c r="GKQ45" s="528"/>
      <c r="GKR45" s="528"/>
      <c r="GKS45" s="528"/>
      <c r="GKT45" s="528"/>
      <c r="GKU45" s="528"/>
      <c r="GKV45" s="528"/>
      <c r="GKW45" s="528"/>
      <c r="GKX45" s="529"/>
      <c r="GKY45" s="527"/>
      <c r="GKZ45" s="528"/>
      <c r="GLA45" s="528"/>
      <c r="GLB45" s="528"/>
      <c r="GLC45" s="528"/>
      <c r="GLD45" s="528"/>
      <c r="GLE45" s="528"/>
      <c r="GLF45" s="528"/>
      <c r="GLG45" s="529"/>
      <c r="GLH45" s="527"/>
      <c r="GLI45" s="528"/>
      <c r="GLJ45" s="528"/>
      <c r="GLK45" s="528"/>
      <c r="GLL45" s="528"/>
      <c r="GLM45" s="528"/>
      <c r="GLN45" s="528"/>
      <c r="GLO45" s="528"/>
      <c r="GLP45" s="529"/>
      <c r="GLQ45" s="527"/>
      <c r="GLR45" s="528"/>
      <c r="GLS45" s="528"/>
      <c r="GLT45" s="528"/>
      <c r="GLU45" s="528"/>
      <c r="GLV45" s="528"/>
      <c r="GLW45" s="528"/>
      <c r="GLX45" s="528"/>
      <c r="GLY45" s="529"/>
      <c r="GLZ45" s="527"/>
      <c r="GMA45" s="528"/>
      <c r="GMB45" s="528"/>
      <c r="GMC45" s="528"/>
      <c r="GMD45" s="528"/>
      <c r="GME45" s="528"/>
      <c r="GMF45" s="528"/>
      <c r="GMG45" s="528"/>
      <c r="GMH45" s="529"/>
      <c r="GMI45" s="527"/>
      <c r="GMJ45" s="528"/>
      <c r="GMK45" s="528"/>
      <c r="GML45" s="528"/>
      <c r="GMM45" s="528"/>
      <c r="GMN45" s="528"/>
      <c r="GMO45" s="528"/>
      <c r="GMP45" s="528"/>
      <c r="GMQ45" s="529"/>
      <c r="GMR45" s="527"/>
      <c r="GMS45" s="528"/>
      <c r="GMT45" s="528"/>
      <c r="GMU45" s="528"/>
      <c r="GMV45" s="528"/>
      <c r="GMW45" s="528"/>
      <c r="GMX45" s="528"/>
      <c r="GMY45" s="528"/>
      <c r="GMZ45" s="529"/>
      <c r="GNA45" s="527"/>
      <c r="GNB45" s="528"/>
      <c r="GNC45" s="528"/>
      <c r="GND45" s="528"/>
      <c r="GNE45" s="528"/>
      <c r="GNF45" s="528"/>
      <c r="GNG45" s="528"/>
      <c r="GNH45" s="528"/>
      <c r="GNI45" s="529"/>
      <c r="GNJ45" s="527"/>
      <c r="GNK45" s="528"/>
      <c r="GNL45" s="528"/>
      <c r="GNM45" s="528"/>
      <c r="GNN45" s="528"/>
      <c r="GNO45" s="528"/>
      <c r="GNP45" s="528"/>
      <c r="GNQ45" s="528"/>
      <c r="GNR45" s="529"/>
      <c r="GNS45" s="527"/>
      <c r="GNT45" s="528"/>
      <c r="GNU45" s="528"/>
      <c r="GNV45" s="528"/>
      <c r="GNW45" s="528"/>
      <c r="GNX45" s="528"/>
      <c r="GNY45" s="528"/>
      <c r="GNZ45" s="528"/>
      <c r="GOA45" s="529"/>
      <c r="GOB45" s="527"/>
      <c r="GOC45" s="528"/>
      <c r="GOD45" s="528"/>
      <c r="GOE45" s="528"/>
      <c r="GOF45" s="528"/>
      <c r="GOG45" s="528"/>
      <c r="GOH45" s="528"/>
      <c r="GOI45" s="528"/>
      <c r="GOJ45" s="529"/>
      <c r="GOK45" s="527"/>
      <c r="GOL45" s="528"/>
      <c r="GOM45" s="528"/>
      <c r="GON45" s="528"/>
      <c r="GOO45" s="528"/>
      <c r="GOP45" s="528"/>
      <c r="GOQ45" s="528"/>
      <c r="GOR45" s="528"/>
      <c r="GOS45" s="529"/>
      <c r="GOT45" s="527"/>
      <c r="GOU45" s="528"/>
      <c r="GOV45" s="528"/>
      <c r="GOW45" s="528"/>
      <c r="GOX45" s="528"/>
      <c r="GOY45" s="528"/>
      <c r="GOZ45" s="528"/>
      <c r="GPA45" s="528"/>
      <c r="GPB45" s="529"/>
      <c r="GPC45" s="527"/>
      <c r="GPD45" s="528"/>
      <c r="GPE45" s="528"/>
      <c r="GPF45" s="528"/>
      <c r="GPG45" s="528"/>
      <c r="GPH45" s="528"/>
      <c r="GPI45" s="528"/>
      <c r="GPJ45" s="528"/>
      <c r="GPK45" s="529"/>
      <c r="GPL45" s="527"/>
      <c r="GPM45" s="528"/>
      <c r="GPN45" s="528"/>
      <c r="GPO45" s="528"/>
      <c r="GPP45" s="528"/>
      <c r="GPQ45" s="528"/>
      <c r="GPR45" s="528"/>
      <c r="GPS45" s="528"/>
      <c r="GPT45" s="529"/>
      <c r="GPU45" s="527"/>
      <c r="GPV45" s="528"/>
      <c r="GPW45" s="528"/>
      <c r="GPX45" s="528"/>
      <c r="GPY45" s="528"/>
      <c r="GPZ45" s="528"/>
      <c r="GQA45" s="528"/>
      <c r="GQB45" s="528"/>
      <c r="GQC45" s="529"/>
      <c r="GQD45" s="527"/>
      <c r="GQE45" s="528"/>
      <c r="GQF45" s="528"/>
      <c r="GQG45" s="528"/>
      <c r="GQH45" s="528"/>
      <c r="GQI45" s="528"/>
      <c r="GQJ45" s="528"/>
      <c r="GQK45" s="528"/>
      <c r="GQL45" s="529"/>
      <c r="GQM45" s="527"/>
      <c r="GQN45" s="528"/>
      <c r="GQO45" s="528"/>
      <c r="GQP45" s="528"/>
      <c r="GQQ45" s="528"/>
      <c r="GQR45" s="528"/>
      <c r="GQS45" s="528"/>
      <c r="GQT45" s="528"/>
      <c r="GQU45" s="529"/>
      <c r="GQV45" s="527"/>
      <c r="GQW45" s="528"/>
      <c r="GQX45" s="528"/>
      <c r="GQY45" s="528"/>
      <c r="GQZ45" s="528"/>
      <c r="GRA45" s="528"/>
      <c r="GRB45" s="528"/>
      <c r="GRC45" s="528"/>
      <c r="GRD45" s="529"/>
      <c r="GRE45" s="527"/>
      <c r="GRF45" s="528"/>
      <c r="GRG45" s="528"/>
      <c r="GRH45" s="528"/>
      <c r="GRI45" s="528"/>
      <c r="GRJ45" s="528"/>
      <c r="GRK45" s="528"/>
      <c r="GRL45" s="528"/>
      <c r="GRM45" s="529"/>
      <c r="GRN45" s="527"/>
      <c r="GRO45" s="528"/>
      <c r="GRP45" s="528"/>
      <c r="GRQ45" s="528"/>
      <c r="GRR45" s="528"/>
      <c r="GRS45" s="528"/>
      <c r="GRT45" s="528"/>
      <c r="GRU45" s="528"/>
      <c r="GRV45" s="529"/>
      <c r="GRW45" s="527"/>
      <c r="GRX45" s="528"/>
      <c r="GRY45" s="528"/>
      <c r="GRZ45" s="528"/>
      <c r="GSA45" s="528"/>
      <c r="GSB45" s="528"/>
      <c r="GSC45" s="528"/>
      <c r="GSD45" s="528"/>
      <c r="GSE45" s="529"/>
      <c r="GSF45" s="527"/>
      <c r="GSG45" s="528"/>
      <c r="GSH45" s="528"/>
      <c r="GSI45" s="528"/>
      <c r="GSJ45" s="528"/>
      <c r="GSK45" s="528"/>
      <c r="GSL45" s="528"/>
      <c r="GSM45" s="528"/>
      <c r="GSN45" s="529"/>
      <c r="GSO45" s="527"/>
      <c r="GSP45" s="528"/>
      <c r="GSQ45" s="528"/>
      <c r="GSR45" s="528"/>
      <c r="GSS45" s="528"/>
      <c r="GST45" s="528"/>
      <c r="GSU45" s="528"/>
      <c r="GSV45" s="528"/>
      <c r="GSW45" s="529"/>
      <c r="GSX45" s="527"/>
      <c r="GSY45" s="528"/>
      <c r="GSZ45" s="528"/>
      <c r="GTA45" s="528"/>
      <c r="GTB45" s="528"/>
      <c r="GTC45" s="528"/>
      <c r="GTD45" s="528"/>
      <c r="GTE45" s="528"/>
      <c r="GTF45" s="529"/>
      <c r="GTG45" s="527"/>
      <c r="GTH45" s="528"/>
      <c r="GTI45" s="528"/>
      <c r="GTJ45" s="528"/>
      <c r="GTK45" s="528"/>
      <c r="GTL45" s="528"/>
      <c r="GTM45" s="528"/>
      <c r="GTN45" s="528"/>
      <c r="GTO45" s="529"/>
      <c r="GTP45" s="527"/>
      <c r="GTQ45" s="528"/>
      <c r="GTR45" s="528"/>
      <c r="GTS45" s="528"/>
      <c r="GTT45" s="528"/>
      <c r="GTU45" s="528"/>
      <c r="GTV45" s="528"/>
      <c r="GTW45" s="528"/>
      <c r="GTX45" s="529"/>
      <c r="GTY45" s="527"/>
      <c r="GTZ45" s="528"/>
      <c r="GUA45" s="528"/>
      <c r="GUB45" s="528"/>
      <c r="GUC45" s="528"/>
      <c r="GUD45" s="528"/>
      <c r="GUE45" s="528"/>
      <c r="GUF45" s="528"/>
      <c r="GUG45" s="529"/>
      <c r="GUH45" s="527"/>
      <c r="GUI45" s="528"/>
      <c r="GUJ45" s="528"/>
      <c r="GUK45" s="528"/>
      <c r="GUL45" s="528"/>
      <c r="GUM45" s="528"/>
      <c r="GUN45" s="528"/>
      <c r="GUO45" s="528"/>
      <c r="GUP45" s="529"/>
      <c r="GUQ45" s="527"/>
      <c r="GUR45" s="528"/>
      <c r="GUS45" s="528"/>
      <c r="GUT45" s="528"/>
      <c r="GUU45" s="528"/>
      <c r="GUV45" s="528"/>
      <c r="GUW45" s="528"/>
      <c r="GUX45" s="528"/>
      <c r="GUY45" s="529"/>
      <c r="GUZ45" s="527"/>
      <c r="GVA45" s="528"/>
      <c r="GVB45" s="528"/>
      <c r="GVC45" s="528"/>
      <c r="GVD45" s="528"/>
      <c r="GVE45" s="528"/>
      <c r="GVF45" s="528"/>
      <c r="GVG45" s="528"/>
      <c r="GVH45" s="529"/>
      <c r="GVI45" s="527"/>
      <c r="GVJ45" s="528"/>
      <c r="GVK45" s="528"/>
      <c r="GVL45" s="528"/>
      <c r="GVM45" s="528"/>
      <c r="GVN45" s="528"/>
      <c r="GVO45" s="528"/>
      <c r="GVP45" s="528"/>
      <c r="GVQ45" s="529"/>
      <c r="GVR45" s="527"/>
      <c r="GVS45" s="528"/>
      <c r="GVT45" s="528"/>
      <c r="GVU45" s="528"/>
      <c r="GVV45" s="528"/>
      <c r="GVW45" s="528"/>
      <c r="GVX45" s="528"/>
      <c r="GVY45" s="528"/>
      <c r="GVZ45" s="529"/>
      <c r="GWA45" s="527"/>
      <c r="GWB45" s="528"/>
      <c r="GWC45" s="528"/>
      <c r="GWD45" s="528"/>
      <c r="GWE45" s="528"/>
      <c r="GWF45" s="528"/>
      <c r="GWG45" s="528"/>
      <c r="GWH45" s="528"/>
      <c r="GWI45" s="529"/>
      <c r="GWJ45" s="527"/>
      <c r="GWK45" s="528"/>
      <c r="GWL45" s="528"/>
      <c r="GWM45" s="528"/>
      <c r="GWN45" s="528"/>
      <c r="GWO45" s="528"/>
      <c r="GWP45" s="528"/>
      <c r="GWQ45" s="528"/>
      <c r="GWR45" s="529"/>
      <c r="GWS45" s="527"/>
      <c r="GWT45" s="528"/>
      <c r="GWU45" s="528"/>
      <c r="GWV45" s="528"/>
      <c r="GWW45" s="528"/>
      <c r="GWX45" s="528"/>
      <c r="GWY45" s="528"/>
      <c r="GWZ45" s="528"/>
      <c r="GXA45" s="529"/>
      <c r="GXB45" s="527"/>
      <c r="GXC45" s="528"/>
      <c r="GXD45" s="528"/>
      <c r="GXE45" s="528"/>
      <c r="GXF45" s="528"/>
      <c r="GXG45" s="528"/>
      <c r="GXH45" s="528"/>
      <c r="GXI45" s="528"/>
      <c r="GXJ45" s="529"/>
      <c r="GXK45" s="527"/>
      <c r="GXL45" s="528"/>
      <c r="GXM45" s="528"/>
      <c r="GXN45" s="528"/>
      <c r="GXO45" s="528"/>
      <c r="GXP45" s="528"/>
      <c r="GXQ45" s="528"/>
      <c r="GXR45" s="528"/>
      <c r="GXS45" s="529"/>
      <c r="GXT45" s="527"/>
      <c r="GXU45" s="528"/>
      <c r="GXV45" s="528"/>
      <c r="GXW45" s="528"/>
      <c r="GXX45" s="528"/>
      <c r="GXY45" s="528"/>
      <c r="GXZ45" s="528"/>
      <c r="GYA45" s="528"/>
      <c r="GYB45" s="529"/>
      <c r="GYC45" s="527"/>
      <c r="GYD45" s="528"/>
      <c r="GYE45" s="528"/>
      <c r="GYF45" s="528"/>
      <c r="GYG45" s="528"/>
      <c r="GYH45" s="528"/>
      <c r="GYI45" s="528"/>
      <c r="GYJ45" s="528"/>
      <c r="GYK45" s="529"/>
      <c r="GYL45" s="527"/>
      <c r="GYM45" s="528"/>
      <c r="GYN45" s="528"/>
      <c r="GYO45" s="528"/>
      <c r="GYP45" s="528"/>
      <c r="GYQ45" s="528"/>
      <c r="GYR45" s="528"/>
      <c r="GYS45" s="528"/>
      <c r="GYT45" s="529"/>
      <c r="GYU45" s="527"/>
      <c r="GYV45" s="528"/>
      <c r="GYW45" s="528"/>
      <c r="GYX45" s="528"/>
      <c r="GYY45" s="528"/>
      <c r="GYZ45" s="528"/>
      <c r="GZA45" s="528"/>
      <c r="GZB45" s="528"/>
      <c r="GZC45" s="529"/>
      <c r="GZD45" s="527"/>
      <c r="GZE45" s="528"/>
      <c r="GZF45" s="528"/>
      <c r="GZG45" s="528"/>
      <c r="GZH45" s="528"/>
      <c r="GZI45" s="528"/>
      <c r="GZJ45" s="528"/>
      <c r="GZK45" s="528"/>
      <c r="GZL45" s="529"/>
      <c r="GZM45" s="527"/>
      <c r="GZN45" s="528"/>
      <c r="GZO45" s="528"/>
      <c r="GZP45" s="528"/>
      <c r="GZQ45" s="528"/>
      <c r="GZR45" s="528"/>
      <c r="GZS45" s="528"/>
      <c r="GZT45" s="528"/>
      <c r="GZU45" s="529"/>
      <c r="GZV45" s="527"/>
      <c r="GZW45" s="528"/>
      <c r="GZX45" s="528"/>
      <c r="GZY45" s="528"/>
      <c r="GZZ45" s="528"/>
      <c r="HAA45" s="528"/>
      <c r="HAB45" s="528"/>
      <c r="HAC45" s="528"/>
      <c r="HAD45" s="529"/>
      <c r="HAE45" s="527"/>
      <c r="HAF45" s="528"/>
      <c r="HAG45" s="528"/>
      <c r="HAH45" s="528"/>
      <c r="HAI45" s="528"/>
      <c r="HAJ45" s="528"/>
      <c r="HAK45" s="528"/>
      <c r="HAL45" s="528"/>
      <c r="HAM45" s="529"/>
      <c r="HAN45" s="527"/>
      <c r="HAO45" s="528"/>
      <c r="HAP45" s="528"/>
      <c r="HAQ45" s="528"/>
      <c r="HAR45" s="528"/>
      <c r="HAS45" s="528"/>
      <c r="HAT45" s="528"/>
      <c r="HAU45" s="528"/>
      <c r="HAV45" s="529"/>
      <c r="HAW45" s="527"/>
      <c r="HAX45" s="528"/>
      <c r="HAY45" s="528"/>
      <c r="HAZ45" s="528"/>
      <c r="HBA45" s="528"/>
      <c r="HBB45" s="528"/>
      <c r="HBC45" s="528"/>
      <c r="HBD45" s="528"/>
      <c r="HBE45" s="529"/>
      <c r="HBF45" s="527"/>
      <c r="HBG45" s="528"/>
      <c r="HBH45" s="528"/>
      <c r="HBI45" s="528"/>
      <c r="HBJ45" s="528"/>
      <c r="HBK45" s="528"/>
      <c r="HBL45" s="528"/>
      <c r="HBM45" s="528"/>
      <c r="HBN45" s="529"/>
      <c r="HBO45" s="527"/>
      <c r="HBP45" s="528"/>
      <c r="HBQ45" s="528"/>
      <c r="HBR45" s="528"/>
      <c r="HBS45" s="528"/>
      <c r="HBT45" s="528"/>
      <c r="HBU45" s="528"/>
      <c r="HBV45" s="528"/>
      <c r="HBW45" s="529"/>
      <c r="HBX45" s="527"/>
      <c r="HBY45" s="528"/>
      <c r="HBZ45" s="528"/>
      <c r="HCA45" s="528"/>
      <c r="HCB45" s="528"/>
      <c r="HCC45" s="528"/>
      <c r="HCD45" s="528"/>
      <c r="HCE45" s="528"/>
      <c r="HCF45" s="529"/>
      <c r="HCG45" s="527"/>
      <c r="HCH45" s="528"/>
      <c r="HCI45" s="528"/>
      <c r="HCJ45" s="528"/>
      <c r="HCK45" s="528"/>
      <c r="HCL45" s="528"/>
      <c r="HCM45" s="528"/>
      <c r="HCN45" s="528"/>
      <c r="HCO45" s="529"/>
      <c r="HCP45" s="527"/>
      <c r="HCQ45" s="528"/>
      <c r="HCR45" s="528"/>
      <c r="HCS45" s="528"/>
      <c r="HCT45" s="528"/>
      <c r="HCU45" s="528"/>
      <c r="HCV45" s="528"/>
      <c r="HCW45" s="528"/>
      <c r="HCX45" s="529"/>
      <c r="HCY45" s="527"/>
      <c r="HCZ45" s="528"/>
      <c r="HDA45" s="528"/>
      <c r="HDB45" s="528"/>
      <c r="HDC45" s="528"/>
      <c r="HDD45" s="528"/>
      <c r="HDE45" s="528"/>
      <c r="HDF45" s="528"/>
      <c r="HDG45" s="529"/>
      <c r="HDH45" s="527"/>
      <c r="HDI45" s="528"/>
      <c r="HDJ45" s="528"/>
      <c r="HDK45" s="528"/>
      <c r="HDL45" s="528"/>
      <c r="HDM45" s="528"/>
      <c r="HDN45" s="528"/>
      <c r="HDO45" s="528"/>
      <c r="HDP45" s="529"/>
      <c r="HDQ45" s="527"/>
      <c r="HDR45" s="528"/>
      <c r="HDS45" s="528"/>
      <c r="HDT45" s="528"/>
      <c r="HDU45" s="528"/>
      <c r="HDV45" s="528"/>
      <c r="HDW45" s="528"/>
      <c r="HDX45" s="528"/>
      <c r="HDY45" s="529"/>
      <c r="HDZ45" s="527"/>
      <c r="HEA45" s="528"/>
      <c r="HEB45" s="528"/>
      <c r="HEC45" s="528"/>
      <c r="HED45" s="528"/>
      <c r="HEE45" s="528"/>
      <c r="HEF45" s="528"/>
      <c r="HEG45" s="528"/>
      <c r="HEH45" s="529"/>
      <c r="HEI45" s="527"/>
      <c r="HEJ45" s="528"/>
      <c r="HEK45" s="528"/>
      <c r="HEL45" s="528"/>
      <c r="HEM45" s="528"/>
      <c r="HEN45" s="528"/>
      <c r="HEO45" s="528"/>
      <c r="HEP45" s="528"/>
      <c r="HEQ45" s="529"/>
      <c r="HER45" s="527"/>
      <c r="HES45" s="528"/>
      <c r="HET45" s="528"/>
      <c r="HEU45" s="528"/>
      <c r="HEV45" s="528"/>
      <c r="HEW45" s="528"/>
      <c r="HEX45" s="528"/>
      <c r="HEY45" s="528"/>
      <c r="HEZ45" s="529"/>
      <c r="HFA45" s="527"/>
      <c r="HFB45" s="528"/>
      <c r="HFC45" s="528"/>
      <c r="HFD45" s="528"/>
      <c r="HFE45" s="528"/>
      <c r="HFF45" s="528"/>
      <c r="HFG45" s="528"/>
      <c r="HFH45" s="528"/>
      <c r="HFI45" s="529"/>
      <c r="HFJ45" s="527"/>
      <c r="HFK45" s="528"/>
      <c r="HFL45" s="528"/>
      <c r="HFM45" s="528"/>
      <c r="HFN45" s="528"/>
      <c r="HFO45" s="528"/>
      <c r="HFP45" s="528"/>
      <c r="HFQ45" s="528"/>
      <c r="HFR45" s="529"/>
      <c r="HFS45" s="527"/>
      <c r="HFT45" s="528"/>
      <c r="HFU45" s="528"/>
      <c r="HFV45" s="528"/>
      <c r="HFW45" s="528"/>
      <c r="HFX45" s="528"/>
      <c r="HFY45" s="528"/>
      <c r="HFZ45" s="528"/>
      <c r="HGA45" s="529"/>
      <c r="HGB45" s="527"/>
      <c r="HGC45" s="528"/>
      <c r="HGD45" s="528"/>
      <c r="HGE45" s="528"/>
      <c r="HGF45" s="528"/>
      <c r="HGG45" s="528"/>
      <c r="HGH45" s="528"/>
      <c r="HGI45" s="528"/>
      <c r="HGJ45" s="529"/>
      <c r="HGK45" s="527"/>
      <c r="HGL45" s="528"/>
      <c r="HGM45" s="528"/>
      <c r="HGN45" s="528"/>
      <c r="HGO45" s="528"/>
      <c r="HGP45" s="528"/>
      <c r="HGQ45" s="528"/>
      <c r="HGR45" s="528"/>
      <c r="HGS45" s="529"/>
      <c r="HGT45" s="527"/>
      <c r="HGU45" s="528"/>
      <c r="HGV45" s="528"/>
      <c r="HGW45" s="528"/>
      <c r="HGX45" s="528"/>
      <c r="HGY45" s="528"/>
      <c r="HGZ45" s="528"/>
      <c r="HHA45" s="528"/>
      <c r="HHB45" s="529"/>
      <c r="HHC45" s="527"/>
      <c r="HHD45" s="528"/>
      <c r="HHE45" s="528"/>
      <c r="HHF45" s="528"/>
      <c r="HHG45" s="528"/>
      <c r="HHH45" s="528"/>
      <c r="HHI45" s="528"/>
      <c r="HHJ45" s="528"/>
      <c r="HHK45" s="529"/>
      <c r="HHL45" s="527"/>
      <c r="HHM45" s="528"/>
      <c r="HHN45" s="528"/>
      <c r="HHO45" s="528"/>
      <c r="HHP45" s="528"/>
      <c r="HHQ45" s="528"/>
      <c r="HHR45" s="528"/>
      <c r="HHS45" s="528"/>
      <c r="HHT45" s="529"/>
      <c r="HHU45" s="527"/>
      <c r="HHV45" s="528"/>
      <c r="HHW45" s="528"/>
      <c r="HHX45" s="528"/>
      <c r="HHY45" s="528"/>
      <c r="HHZ45" s="528"/>
      <c r="HIA45" s="528"/>
      <c r="HIB45" s="528"/>
      <c r="HIC45" s="529"/>
      <c r="HID45" s="527"/>
      <c r="HIE45" s="528"/>
      <c r="HIF45" s="528"/>
      <c r="HIG45" s="528"/>
      <c r="HIH45" s="528"/>
      <c r="HII45" s="528"/>
      <c r="HIJ45" s="528"/>
      <c r="HIK45" s="528"/>
      <c r="HIL45" s="529"/>
      <c r="HIM45" s="527"/>
      <c r="HIN45" s="528"/>
      <c r="HIO45" s="528"/>
      <c r="HIP45" s="528"/>
      <c r="HIQ45" s="528"/>
      <c r="HIR45" s="528"/>
      <c r="HIS45" s="528"/>
      <c r="HIT45" s="528"/>
      <c r="HIU45" s="529"/>
      <c r="HIV45" s="527"/>
      <c r="HIW45" s="528"/>
      <c r="HIX45" s="528"/>
      <c r="HIY45" s="528"/>
      <c r="HIZ45" s="528"/>
      <c r="HJA45" s="528"/>
      <c r="HJB45" s="528"/>
      <c r="HJC45" s="528"/>
      <c r="HJD45" s="529"/>
      <c r="HJE45" s="527"/>
      <c r="HJF45" s="528"/>
      <c r="HJG45" s="528"/>
      <c r="HJH45" s="528"/>
      <c r="HJI45" s="528"/>
      <c r="HJJ45" s="528"/>
      <c r="HJK45" s="528"/>
      <c r="HJL45" s="528"/>
      <c r="HJM45" s="529"/>
      <c r="HJN45" s="527"/>
      <c r="HJO45" s="528"/>
      <c r="HJP45" s="528"/>
      <c r="HJQ45" s="528"/>
      <c r="HJR45" s="528"/>
      <c r="HJS45" s="528"/>
      <c r="HJT45" s="528"/>
      <c r="HJU45" s="528"/>
      <c r="HJV45" s="529"/>
      <c r="HJW45" s="527"/>
      <c r="HJX45" s="528"/>
      <c r="HJY45" s="528"/>
      <c r="HJZ45" s="528"/>
      <c r="HKA45" s="528"/>
      <c r="HKB45" s="528"/>
      <c r="HKC45" s="528"/>
      <c r="HKD45" s="528"/>
      <c r="HKE45" s="529"/>
      <c r="HKF45" s="527"/>
      <c r="HKG45" s="528"/>
      <c r="HKH45" s="528"/>
      <c r="HKI45" s="528"/>
      <c r="HKJ45" s="528"/>
      <c r="HKK45" s="528"/>
      <c r="HKL45" s="528"/>
      <c r="HKM45" s="528"/>
      <c r="HKN45" s="529"/>
      <c r="HKO45" s="527"/>
      <c r="HKP45" s="528"/>
      <c r="HKQ45" s="528"/>
      <c r="HKR45" s="528"/>
      <c r="HKS45" s="528"/>
      <c r="HKT45" s="528"/>
      <c r="HKU45" s="528"/>
      <c r="HKV45" s="528"/>
      <c r="HKW45" s="529"/>
      <c r="HKX45" s="527"/>
      <c r="HKY45" s="528"/>
      <c r="HKZ45" s="528"/>
      <c r="HLA45" s="528"/>
      <c r="HLB45" s="528"/>
      <c r="HLC45" s="528"/>
      <c r="HLD45" s="528"/>
      <c r="HLE45" s="528"/>
      <c r="HLF45" s="529"/>
      <c r="HLG45" s="527"/>
      <c r="HLH45" s="528"/>
      <c r="HLI45" s="528"/>
      <c r="HLJ45" s="528"/>
      <c r="HLK45" s="528"/>
      <c r="HLL45" s="528"/>
      <c r="HLM45" s="528"/>
      <c r="HLN45" s="528"/>
      <c r="HLO45" s="529"/>
      <c r="HLP45" s="527"/>
      <c r="HLQ45" s="528"/>
      <c r="HLR45" s="528"/>
      <c r="HLS45" s="528"/>
      <c r="HLT45" s="528"/>
      <c r="HLU45" s="528"/>
      <c r="HLV45" s="528"/>
      <c r="HLW45" s="528"/>
      <c r="HLX45" s="529"/>
      <c r="HLY45" s="527"/>
      <c r="HLZ45" s="528"/>
      <c r="HMA45" s="528"/>
      <c r="HMB45" s="528"/>
      <c r="HMC45" s="528"/>
      <c r="HMD45" s="528"/>
      <c r="HME45" s="528"/>
      <c r="HMF45" s="528"/>
      <c r="HMG45" s="529"/>
      <c r="HMH45" s="527"/>
      <c r="HMI45" s="528"/>
      <c r="HMJ45" s="528"/>
      <c r="HMK45" s="528"/>
      <c r="HML45" s="528"/>
      <c r="HMM45" s="528"/>
      <c r="HMN45" s="528"/>
      <c r="HMO45" s="528"/>
      <c r="HMP45" s="529"/>
      <c r="HMQ45" s="527"/>
      <c r="HMR45" s="528"/>
      <c r="HMS45" s="528"/>
      <c r="HMT45" s="528"/>
      <c r="HMU45" s="528"/>
      <c r="HMV45" s="528"/>
      <c r="HMW45" s="528"/>
      <c r="HMX45" s="528"/>
      <c r="HMY45" s="529"/>
      <c r="HMZ45" s="527"/>
      <c r="HNA45" s="528"/>
      <c r="HNB45" s="528"/>
      <c r="HNC45" s="528"/>
      <c r="HND45" s="528"/>
      <c r="HNE45" s="528"/>
      <c r="HNF45" s="528"/>
      <c r="HNG45" s="528"/>
      <c r="HNH45" s="529"/>
      <c r="HNI45" s="527"/>
      <c r="HNJ45" s="528"/>
      <c r="HNK45" s="528"/>
      <c r="HNL45" s="528"/>
      <c r="HNM45" s="528"/>
      <c r="HNN45" s="528"/>
      <c r="HNO45" s="528"/>
      <c r="HNP45" s="528"/>
      <c r="HNQ45" s="529"/>
      <c r="HNR45" s="527"/>
      <c r="HNS45" s="528"/>
      <c r="HNT45" s="528"/>
      <c r="HNU45" s="528"/>
      <c r="HNV45" s="528"/>
      <c r="HNW45" s="528"/>
      <c r="HNX45" s="528"/>
      <c r="HNY45" s="528"/>
      <c r="HNZ45" s="529"/>
      <c r="HOA45" s="527"/>
      <c r="HOB45" s="528"/>
      <c r="HOC45" s="528"/>
      <c r="HOD45" s="528"/>
      <c r="HOE45" s="528"/>
      <c r="HOF45" s="528"/>
      <c r="HOG45" s="528"/>
      <c r="HOH45" s="528"/>
      <c r="HOI45" s="529"/>
      <c r="HOJ45" s="527"/>
      <c r="HOK45" s="528"/>
      <c r="HOL45" s="528"/>
      <c r="HOM45" s="528"/>
      <c r="HON45" s="528"/>
      <c r="HOO45" s="528"/>
      <c r="HOP45" s="528"/>
      <c r="HOQ45" s="528"/>
      <c r="HOR45" s="529"/>
      <c r="HOS45" s="527"/>
      <c r="HOT45" s="528"/>
      <c r="HOU45" s="528"/>
      <c r="HOV45" s="528"/>
      <c r="HOW45" s="528"/>
      <c r="HOX45" s="528"/>
      <c r="HOY45" s="528"/>
      <c r="HOZ45" s="528"/>
      <c r="HPA45" s="529"/>
      <c r="HPB45" s="527"/>
      <c r="HPC45" s="528"/>
      <c r="HPD45" s="528"/>
      <c r="HPE45" s="528"/>
      <c r="HPF45" s="528"/>
      <c r="HPG45" s="528"/>
      <c r="HPH45" s="528"/>
      <c r="HPI45" s="528"/>
      <c r="HPJ45" s="529"/>
      <c r="HPK45" s="527"/>
      <c r="HPL45" s="528"/>
      <c r="HPM45" s="528"/>
      <c r="HPN45" s="528"/>
      <c r="HPO45" s="528"/>
      <c r="HPP45" s="528"/>
      <c r="HPQ45" s="528"/>
      <c r="HPR45" s="528"/>
      <c r="HPS45" s="529"/>
      <c r="HPT45" s="527"/>
      <c r="HPU45" s="528"/>
      <c r="HPV45" s="528"/>
      <c r="HPW45" s="528"/>
      <c r="HPX45" s="528"/>
      <c r="HPY45" s="528"/>
      <c r="HPZ45" s="528"/>
      <c r="HQA45" s="528"/>
      <c r="HQB45" s="529"/>
      <c r="HQC45" s="527"/>
      <c r="HQD45" s="528"/>
      <c r="HQE45" s="528"/>
      <c r="HQF45" s="528"/>
      <c r="HQG45" s="528"/>
      <c r="HQH45" s="528"/>
      <c r="HQI45" s="528"/>
      <c r="HQJ45" s="528"/>
      <c r="HQK45" s="529"/>
      <c r="HQL45" s="527"/>
      <c r="HQM45" s="528"/>
      <c r="HQN45" s="528"/>
      <c r="HQO45" s="528"/>
      <c r="HQP45" s="528"/>
      <c r="HQQ45" s="528"/>
      <c r="HQR45" s="528"/>
      <c r="HQS45" s="528"/>
      <c r="HQT45" s="529"/>
      <c r="HQU45" s="527"/>
      <c r="HQV45" s="528"/>
      <c r="HQW45" s="528"/>
      <c r="HQX45" s="528"/>
      <c r="HQY45" s="528"/>
      <c r="HQZ45" s="528"/>
      <c r="HRA45" s="528"/>
      <c r="HRB45" s="528"/>
      <c r="HRC45" s="529"/>
      <c r="HRD45" s="527"/>
      <c r="HRE45" s="528"/>
      <c r="HRF45" s="528"/>
      <c r="HRG45" s="528"/>
      <c r="HRH45" s="528"/>
      <c r="HRI45" s="528"/>
      <c r="HRJ45" s="528"/>
      <c r="HRK45" s="528"/>
      <c r="HRL45" s="529"/>
      <c r="HRM45" s="527"/>
      <c r="HRN45" s="528"/>
      <c r="HRO45" s="528"/>
      <c r="HRP45" s="528"/>
      <c r="HRQ45" s="528"/>
      <c r="HRR45" s="528"/>
      <c r="HRS45" s="528"/>
      <c r="HRT45" s="528"/>
      <c r="HRU45" s="529"/>
      <c r="HRV45" s="527"/>
      <c r="HRW45" s="528"/>
      <c r="HRX45" s="528"/>
      <c r="HRY45" s="528"/>
      <c r="HRZ45" s="528"/>
      <c r="HSA45" s="528"/>
      <c r="HSB45" s="528"/>
      <c r="HSC45" s="528"/>
      <c r="HSD45" s="529"/>
      <c r="HSE45" s="527"/>
      <c r="HSF45" s="528"/>
      <c r="HSG45" s="528"/>
      <c r="HSH45" s="528"/>
      <c r="HSI45" s="528"/>
      <c r="HSJ45" s="528"/>
      <c r="HSK45" s="528"/>
      <c r="HSL45" s="528"/>
      <c r="HSM45" s="529"/>
      <c r="HSN45" s="527"/>
      <c r="HSO45" s="528"/>
      <c r="HSP45" s="528"/>
      <c r="HSQ45" s="528"/>
      <c r="HSR45" s="528"/>
      <c r="HSS45" s="528"/>
      <c r="HST45" s="528"/>
      <c r="HSU45" s="528"/>
      <c r="HSV45" s="529"/>
      <c r="HSW45" s="527"/>
      <c r="HSX45" s="528"/>
      <c r="HSY45" s="528"/>
      <c r="HSZ45" s="528"/>
      <c r="HTA45" s="528"/>
      <c r="HTB45" s="528"/>
      <c r="HTC45" s="528"/>
      <c r="HTD45" s="528"/>
      <c r="HTE45" s="529"/>
      <c r="HTF45" s="527"/>
      <c r="HTG45" s="528"/>
      <c r="HTH45" s="528"/>
      <c r="HTI45" s="528"/>
      <c r="HTJ45" s="528"/>
      <c r="HTK45" s="528"/>
      <c r="HTL45" s="528"/>
      <c r="HTM45" s="528"/>
      <c r="HTN45" s="529"/>
      <c r="HTO45" s="527"/>
      <c r="HTP45" s="528"/>
      <c r="HTQ45" s="528"/>
      <c r="HTR45" s="528"/>
      <c r="HTS45" s="528"/>
      <c r="HTT45" s="528"/>
      <c r="HTU45" s="528"/>
      <c r="HTV45" s="528"/>
      <c r="HTW45" s="529"/>
      <c r="HTX45" s="527"/>
      <c r="HTY45" s="528"/>
      <c r="HTZ45" s="528"/>
      <c r="HUA45" s="528"/>
      <c r="HUB45" s="528"/>
      <c r="HUC45" s="528"/>
      <c r="HUD45" s="528"/>
      <c r="HUE45" s="528"/>
      <c r="HUF45" s="529"/>
      <c r="HUG45" s="527"/>
      <c r="HUH45" s="528"/>
      <c r="HUI45" s="528"/>
      <c r="HUJ45" s="528"/>
      <c r="HUK45" s="528"/>
      <c r="HUL45" s="528"/>
      <c r="HUM45" s="528"/>
      <c r="HUN45" s="528"/>
      <c r="HUO45" s="529"/>
      <c r="HUP45" s="527"/>
      <c r="HUQ45" s="528"/>
      <c r="HUR45" s="528"/>
      <c r="HUS45" s="528"/>
      <c r="HUT45" s="528"/>
      <c r="HUU45" s="528"/>
      <c r="HUV45" s="528"/>
      <c r="HUW45" s="528"/>
      <c r="HUX45" s="529"/>
      <c r="HUY45" s="527"/>
      <c r="HUZ45" s="528"/>
      <c r="HVA45" s="528"/>
      <c r="HVB45" s="528"/>
      <c r="HVC45" s="528"/>
      <c r="HVD45" s="528"/>
      <c r="HVE45" s="528"/>
      <c r="HVF45" s="528"/>
      <c r="HVG45" s="529"/>
      <c r="HVH45" s="527"/>
      <c r="HVI45" s="528"/>
      <c r="HVJ45" s="528"/>
      <c r="HVK45" s="528"/>
      <c r="HVL45" s="528"/>
      <c r="HVM45" s="528"/>
      <c r="HVN45" s="528"/>
      <c r="HVO45" s="528"/>
      <c r="HVP45" s="529"/>
      <c r="HVQ45" s="527"/>
      <c r="HVR45" s="528"/>
      <c r="HVS45" s="528"/>
      <c r="HVT45" s="528"/>
      <c r="HVU45" s="528"/>
      <c r="HVV45" s="528"/>
      <c r="HVW45" s="528"/>
      <c r="HVX45" s="528"/>
      <c r="HVY45" s="529"/>
      <c r="HVZ45" s="527"/>
      <c r="HWA45" s="528"/>
      <c r="HWB45" s="528"/>
      <c r="HWC45" s="528"/>
      <c r="HWD45" s="528"/>
      <c r="HWE45" s="528"/>
      <c r="HWF45" s="528"/>
      <c r="HWG45" s="528"/>
      <c r="HWH45" s="529"/>
      <c r="HWI45" s="527"/>
      <c r="HWJ45" s="528"/>
      <c r="HWK45" s="528"/>
      <c r="HWL45" s="528"/>
      <c r="HWM45" s="528"/>
      <c r="HWN45" s="528"/>
      <c r="HWO45" s="528"/>
      <c r="HWP45" s="528"/>
      <c r="HWQ45" s="529"/>
      <c r="HWR45" s="527"/>
      <c r="HWS45" s="528"/>
      <c r="HWT45" s="528"/>
      <c r="HWU45" s="528"/>
      <c r="HWV45" s="528"/>
      <c r="HWW45" s="528"/>
      <c r="HWX45" s="528"/>
      <c r="HWY45" s="528"/>
      <c r="HWZ45" s="529"/>
      <c r="HXA45" s="527"/>
      <c r="HXB45" s="528"/>
      <c r="HXC45" s="528"/>
      <c r="HXD45" s="528"/>
      <c r="HXE45" s="528"/>
      <c r="HXF45" s="528"/>
      <c r="HXG45" s="528"/>
      <c r="HXH45" s="528"/>
      <c r="HXI45" s="529"/>
      <c r="HXJ45" s="527"/>
      <c r="HXK45" s="528"/>
      <c r="HXL45" s="528"/>
      <c r="HXM45" s="528"/>
      <c r="HXN45" s="528"/>
      <c r="HXO45" s="528"/>
      <c r="HXP45" s="528"/>
      <c r="HXQ45" s="528"/>
      <c r="HXR45" s="529"/>
      <c r="HXS45" s="527"/>
      <c r="HXT45" s="528"/>
      <c r="HXU45" s="528"/>
      <c r="HXV45" s="528"/>
      <c r="HXW45" s="528"/>
      <c r="HXX45" s="528"/>
      <c r="HXY45" s="528"/>
      <c r="HXZ45" s="528"/>
      <c r="HYA45" s="529"/>
      <c r="HYB45" s="527"/>
      <c r="HYC45" s="528"/>
      <c r="HYD45" s="528"/>
      <c r="HYE45" s="528"/>
      <c r="HYF45" s="528"/>
      <c r="HYG45" s="528"/>
      <c r="HYH45" s="528"/>
      <c r="HYI45" s="528"/>
      <c r="HYJ45" s="529"/>
      <c r="HYK45" s="527"/>
      <c r="HYL45" s="528"/>
      <c r="HYM45" s="528"/>
      <c r="HYN45" s="528"/>
      <c r="HYO45" s="528"/>
      <c r="HYP45" s="528"/>
      <c r="HYQ45" s="528"/>
      <c r="HYR45" s="528"/>
      <c r="HYS45" s="529"/>
      <c r="HYT45" s="527"/>
      <c r="HYU45" s="528"/>
      <c r="HYV45" s="528"/>
      <c r="HYW45" s="528"/>
      <c r="HYX45" s="528"/>
      <c r="HYY45" s="528"/>
      <c r="HYZ45" s="528"/>
      <c r="HZA45" s="528"/>
      <c r="HZB45" s="529"/>
      <c r="HZC45" s="527"/>
      <c r="HZD45" s="528"/>
      <c r="HZE45" s="528"/>
      <c r="HZF45" s="528"/>
      <c r="HZG45" s="528"/>
      <c r="HZH45" s="528"/>
      <c r="HZI45" s="528"/>
      <c r="HZJ45" s="528"/>
      <c r="HZK45" s="529"/>
      <c r="HZL45" s="527"/>
      <c r="HZM45" s="528"/>
      <c r="HZN45" s="528"/>
      <c r="HZO45" s="528"/>
      <c r="HZP45" s="528"/>
      <c r="HZQ45" s="528"/>
      <c r="HZR45" s="528"/>
      <c r="HZS45" s="528"/>
      <c r="HZT45" s="529"/>
      <c r="HZU45" s="527"/>
      <c r="HZV45" s="528"/>
      <c r="HZW45" s="528"/>
      <c r="HZX45" s="528"/>
      <c r="HZY45" s="528"/>
      <c r="HZZ45" s="528"/>
      <c r="IAA45" s="528"/>
      <c r="IAB45" s="528"/>
      <c r="IAC45" s="529"/>
      <c r="IAD45" s="527"/>
      <c r="IAE45" s="528"/>
      <c r="IAF45" s="528"/>
      <c r="IAG45" s="528"/>
      <c r="IAH45" s="528"/>
      <c r="IAI45" s="528"/>
      <c r="IAJ45" s="528"/>
      <c r="IAK45" s="528"/>
      <c r="IAL45" s="529"/>
      <c r="IAM45" s="527"/>
      <c r="IAN45" s="528"/>
      <c r="IAO45" s="528"/>
      <c r="IAP45" s="528"/>
      <c r="IAQ45" s="528"/>
      <c r="IAR45" s="528"/>
      <c r="IAS45" s="528"/>
      <c r="IAT45" s="528"/>
      <c r="IAU45" s="529"/>
      <c r="IAV45" s="527"/>
      <c r="IAW45" s="528"/>
      <c r="IAX45" s="528"/>
      <c r="IAY45" s="528"/>
      <c r="IAZ45" s="528"/>
      <c r="IBA45" s="528"/>
      <c r="IBB45" s="528"/>
      <c r="IBC45" s="528"/>
      <c r="IBD45" s="529"/>
      <c r="IBE45" s="527"/>
      <c r="IBF45" s="528"/>
      <c r="IBG45" s="528"/>
      <c r="IBH45" s="528"/>
      <c r="IBI45" s="528"/>
      <c r="IBJ45" s="528"/>
      <c r="IBK45" s="528"/>
      <c r="IBL45" s="528"/>
      <c r="IBM45" s="529"/>
      <c r="IBN45" s="527"/>
      <c r="IBO45" s="528"/>
      <c r="IBP45" s="528"/>
      <c r="IBQ45" s="528"/>
      <c r="IBR45" s="528"/>
      <c r="IBS45" s="528"/>
      <c r="IBT45" s="528"/>
      <c r="IBU45" s="528"/>
      <c r="IBV45" s="529"/>
      <c r="IBW45" s="527"/>
      <c r="IBX45" s="528"/>
      <c r="IBY45" s="528"/>
      <c r="IBZ45" s="528"/>
      <c r="ICA45" s="528"/>
      <c r="ICB45" s="528"/>
      <c r="ICC45" s="528"/>
      <c r="ICD45" s="528"/>
      <c r="ICE45" s="529"/>
      <c r="ICF45" s="527"/>
      <c r="ICG45" s="528"/>
      <c r="ICH45" s="528"/>
      <c r="ICI45" s="528"/>
      <c r="ICJ45" s="528"/>
      <c r="ICK45" s="528"/>
      <c r="ICL45" s="528"/>
      <c r="ICM45" s="528"/>
      <c r="ICN45" s="529"/>
      <c r="ICO45" s="527"/>
      <c r="ICP45" s="528"/>
      <c r="ICQ45" s="528"/>
      <c r="ICR45" s="528"/>
      <c r="ICS45" s="528"/>
      <c r="ICT45" s="528"/>
      <c r="ICU45" s="528"/>
      <c r="ICV45" s="528"/>
      <c r="ICW45" s="529"/>
      <c r="ICX45" s="527"/>
      <c r="ICY45" s="528"/>
      <c r="ICZ45" s="528"/>
      <c r="IDA45" s="528"/>
      <c r="IDB45" s="528"/>
      <c r="IDC45" s="528"/>
      <c r="IDD45" s="528"/>
      <c r="IDE45" s="528"/>
      <c r="IDF45" s="529"/>
      <c r="IDG45" s="527"/>
      <c r="IDH45" s="528"/>
      <c r="IDI45" s="528"/>
      <c r="IDJ45" s="528"/>
      <c r="IDK45" s="528"/>
      <c r="IDL45" s="528"/>
      <c r="IDM45" s="528"/>
      <c r="IDN45" s="528"/>
      <c r="IDO45" s="529"/>
      <c r="IDP45" s="527"/>
      <c r="IDQ45" s="528"/>
      <c r="IDR45" s="528"/>
      <c r="IDS45" s="528"/>
      <c r="IDT45" s="528"/>
      <c r="IDU45" s="528"/>
      <c r="IDV45" s="528"/>
      <c r="IDW45" s="528"/>
      <c r="IDX45" s="529"/>
      <c r="IDY45" s="527"/>
      <c r="IDZ45" s="528"/>
      <c r="IEA45" s="528"/>
      <c r="IEB45" s="528"/>
      <c r="IEC45" s="528"/>
      <c r="IED45" s="528"/>
      <c r="IEE45" s="528"/>
      <c r="IEF45" s="528"/>
      <c r="IEG45" s="529"/>
      <c r="IEH45" s="527"/>
      <c r="IEI45" s="528"/>
      <c r="IEJ45" s="528"/>
      <c r="IEK45" s="528"/>
      <c r="IEL45" s="528"/>
      <c r="IEM45" s="528"/>
      <c r="IEN45" s="528"/>
      <c r="IEO45" s="528"/>
      <c r="IEP45" s="529"/>
      <c r="IEQ45" s="527"/>
      <c r="IER45" s="528"/>
      <c r="IES45" s="528"/>
      <c r="IET45" s="528"/>
      <c r="IEU45" s="528"/>
      <c r="IEV45" s="528"/>
      <c r="IEW45" s="528"/>
      <c r="IEX45" s="528"/>
      <c r="IEY45" s="529"/>
      <c r="IEZ45" s="527"/>
      <c r="IFA45" s="528"/>
      <c r="IFB45" s="528"/>
      <c r="IFC45" s="528"/>
      <c r="IFD45" s="528"/>
      <c r="IFE45" s="528"/>
      <c r="IFF45" s="528"/>
      <c r="IFG45" s="528"/>
      <c r="IFH45" s="529"/>
      <c r="IFI45" s="527"/>
      <c r="IFJ45" s="528"/>
      <c r="IFK45" s="528"/>
      <c r="IFL45" s="528"/>
      <c r="IFM45" s="528"/>
      <c r="IFN45" s="528"/>
      <c r="IFO45" s="528"/>
      <c r="IFP45" s="528"/>
      <c r="IFQ45" s="529"/>
      <c r="IFR45" s="527"/>
      <c r="IFS45" s="528"/>
      <c r="IFT45" s="528"/>
      <c r="IFU45" s="528"/>
      <c r="IFV45" s="528"/>
      <c r="IFW45" s="528"/>
      <c r="IFX45" s="528"/>
      <c r="IFY45" s="528"/>
      <c r="IFZ45" s="529"/>
      <c r="IGA45" s="527"/>
      <c r="IGB45" s="528"/>
      <c r="IGC45" s="528"/>
      <c r="IGD45" s="528"/>
      <c r="IGE45" s="528"/>
      <c r="IGF45" s="528"/>
      <c r="IGG45" s="528"/>
      <c r="IGH45" s="528"/>
      <c r="IGI45" s="529"/>
      <c r="IGJ45" s="527"/>
      <c r="IGK45" s="528"/>
      <c r="IGL45" s="528"/>
      <c r="IGM45" s="528"/>
      <c r="IGN45" s="528"/>
      <c r="IGO45" s="528"/>
      <c r="IGP45" s="528"/>
      <c r="IGQ45" s="528"/>
      <c r="IGR45" s="529"/>
      <c r="IGS45" s="527"/>
      <c r="IGT45" s="528"/>
      <c r="IGU45" s="528"/>
      <c r="IGV45" s="528"/>
      <c r="IGW45" s="528"/>
      <c r="IGX45" s="528"/>
      <c r="IGY45" s="528"/>
      <c r="IGZ45" s="528"/>
      <c r="IHA45" s="529"/>
      <c r="IHB45" s="527"/>
      <c r="IHC45" s="528"/>
      <c r="IHD45" s="528"/>
      <c r="IHE45" s="528"/>
      <c r="IHF45" s="528"/>
      <c r="IHG45" s="528"/>
      <c r="IHH45" s="528"/>
      <c r="IHI45" s="528"/>
      <c r="IHJ45" s="529"/>
      <c r="IHK45" s="527"/>
      <c r="IHL45" s="528"/>
      <c r="IHM45" s="528"/>
      <c r="IHN45" s="528"/>
      <c r="IHO45" s="528"/>
      <c r="IHP45" s="528"/>
      <c r="IHQ45" s="528"/>
      <c r="IHR45" s="528"/>
      <c r="IHS45" s="529"/>
      <c r="IHT45" s="527"/>
      <c r="IHU45" s="528"/>
      <c r="IHV45" s="528"/>
      <c r="IHW45" s="528"/>
      <c r="IHX45" s="528"/>
      <c r="IHY45" s="528"/>
      <c r="IHZ45" s="528"/>
      <c r="IIA45" s="528"/>
      <c r="IIB45" s="529"/>
      <c r="IIC45" s="527"/>
      <c r="IID45" s="528"/>
      <c r="IIE45" s="528"/>
      <c r="IIF45" s="528"/>
      <c r="IIG45" s="528"/>
      <c r="IIH45" s="528"/>
      <c r="III45" s="528"/>
      <c r="IIJ45" s="528"/>
      <c r="IIK45" s="529"/>
      <c r="IIL45" s="527"/>
      <c r="IIM45" s="528"/>
      <c r="IIN45" s="528"/>
      <c r="IIO45" s="528"/>
      <c r="IIP45" s="528"/>
      <c r="IIQ45" s="528"/>
      <c r="IIR45" s="528"/>
      <c r="IIS45" s="528"/>
      <c r="IIT45" s="529"/>
      <c r="IIU45" s="527"/>
      <c r="IIV45" s="528"/>
      <c r="IIW45" s="528"/>
      <c r="IIX45" s="528"/>
      <c r="IIY45" s="528"/>
      <c r="IIZ45" s="528"/>
      <c r="IJA45" s="528"/>
      <c r="IJB45" s="528"/>
      <c r="IJC45" s="529"/>
      <c r="IJD45" s="527"/>
      <c r="IJE45" s="528"/>
      <c r="IJF45" s="528"/>
      <c r="IJG45" s="528"/>
      <c r="IJH45" s="528"/>
      <c r="IJI45" s="528"/>
      <c r="IJJ45" s="528"/>
      <c r="IJK45" s="528"/>
      <c r="IJL45" s="529"/>
      <c r="IJM45" s="527"/>
      <c r="IJN45" s="528"/>
      <c r="IJO45" s="528"/>
      <c r="IJP45" s="528"/>
      <c r="IJQ45" s="528"/>
      <c r="IJR45" s="528"/>
      <c r="IJS45" s="528"/>
      <c r="IJT45" s="528"/>
      <c r="IJU45" s="529"/>
      <c r="IJV45" s="527"/>
      <c r="IJW45" s="528"/>
      <c r="IJX45" s="528"/>
      <c r="IJY45" s="528"/>
      <c r="IJZ45" s="528"/>
      <c r="IKA45" s="528"/>
      <c r="IKB45" s="528"/>
      <c r="IKC45" s="528"/>
      <c r="IKD45" s="529"/>
      <c r="IKE45" s="527"/>
      <c r="IKF45" s="528"/>
      <c r="IKG45" s="528"/>
      <c r="IKH45" s="528"/>
      <c r="IKI45" s="528"/>
      <c r="IKJ45" s="528"/>
      <c r="IKK45" s="528"/>
      <c r="IKL45" s="528"/>
      <c r="IKM45" s="529"/>
      <c r="IKN45" s="527"/>
      <c r="IKO45" s="528"/>
      <c r="IKP45" s="528"/>
      <c r="IKQ45" s="528"/>
      <c r="IKR45" s="528"/>
      <c r="IKS45" s="528"/>
      <c r="IKT45" s="528"/>
      <c r="IKU45" s="528"/>
      <c r="IKV45" s="529"/>
      <c r="IKW45" s="527"/>
      <c r="IKX45" s="528"/>
      <c r="IKY45" s="528"/>
      <c r="IKZ45" s="528"/>
      <c r="ILA45" s="528"/>
      <c r="ILB45" s="528"/>
      <c r="ILC45" s="528"/>
      <c r="ILD45" s="528"/>
      <c r="ILE45" s="529"/>
      <c r="ILF45" s="527"/>
      <c r="ILG45" s="528"/>
      <c r="ILH45" s="528"/>
      <c r="ILI45" s="528"/>
      <c r="ILJ45" s="528"/>
      <c r="ILK45" s="528"/>
      <c r="ILL45" s="528"/>
      <c r="ILM45" s="528"/>
      <c r="ILN45" s="529"/>
      <c r="ILO45" s="527"/>
      <c r="ILP45" s="528"/>
      <c r="ILQ45" s="528"/>
      <c r="ILR45" s="528"/>
      <c r="ILS45" s="528"/>
      <c r="ILT45" s="528"/>
      <c r="ILU45" s="528"/>
      <c r="ILV45" s="528"/>
      <c r="ILW45" s="529"/>
      <c r="ILX45" s="527"/>
      <c r="ILY45" s="528"/>
      <c r="ILZ45" s="528"/>
      <c r="IMA45" s="528"/>
      <c r="IMB45" s="528"/>
      <c r="IMC45" s="528"/>
      <c r="IMD45" s="528"/>
      <c r="IME45" s="528"/>
      <c r="IMF45" s="529"/>
      <c r="IMG45" s="527"/>
      <c r="IMH45" s="528"/>
      <c r="IMI45" s="528"/>
      <c r="IMJ45" s="528"/>
      <c r="IMK45" s="528"/>
      <c r="IML45" s="528"/>
      <c r="IMM45" s="528"/>
      <c r="IMN45" s="528"/>
      <c r="IMO45" s="529"/>
      <c r="IMP45" s="527"/>
      <c r="IMQ45" s="528"/>
      <c r="IMR45" s="528"/>
      <c r="IMS45" s="528"/>
      <c r="IMT45" s="528"/>
      <c r="IMU45" s="528"/>
      <c r="IMV45" s="528"/>
      <c r="IMW45" s="528"/>
      <c r="IMX45" s="529"/>
      <c r="IMY45" s="527"/>
      <c r="IMZ45" s="528"/>
      <c r="INA45" s="528"/>
      <c r="INB45" s="528"/>
      <c r="INC45" s="528"/>
      <c r="IND45" s="528"/>
      <c r="INE45" s="528"/>
      <c r="INF45" s="528"/>
      <c r="ING45" s="529"/>
      <c r="INH45" s="527"/>
      <c r="INI45" s="528"/>
      <c r="INJ45" s="528"/>
      <c r="INK45" s="528"/>
      <c r="INL45" s="528"/>
      <c r="INM45" s="528"/>
      <c r="INN45" s="528"/>
      <c r="INO45" s="528"/>
      <c r="INP45" s="529"/>
      <c r="INQ45" s="527"/>
      <c r="INR45" s="528"/>
      <c r="INS45" s="528"/>
      <c r="INT45" s="528"/>
      <c r="INU45" s="528"/>
      <c r="INV45" s="528"/>
      <c r="INW45" s="528"/>
      <c r="INX45" s="528"/>
      <c r="INY45" s="529"/>
      <c r="INZ45" s="527"/>
      <c r="IOA45" s="528"/>
      <c r="IOB45" s="528"/>
      <c r="IOC45" s="528"/>
      <c r="IOD45" s="528"/>
      <c r="IOE45" s="528"/>
      <c r="IOF45" s="528"/>
      <c r="IOG45" s="528"/>
      <c r="IOH45" s="529"/>
      <c r="IOI45" s="527"/>
      <c r="IOJ45" s="528"/>
      <c r="IOK45" s="528"/>
      <c r="IOL45" s="528"/>
      <c r="IOM45" s="528"/>
      <c r="ION45" s="528"/>
      <c r="IOO45" s="528"/>
      <c r="IOP45" s="528"/>
      <c r="IOQ45" s="529"/>
      <c r="IOR45" s="527"/>
      <c r="IOS45" s="528"/>
      <c r="IOT45" s="528"/>
      <c r="IOU45" s="528"/>
      <c r="IOV45" s="528"/>
      <c r="IOW45" s="528"/>
      <c r="IOX45" s="528"/>
      <c r="IOY45" s="528"/>
      <c r="IOZ45" s="529"/>
      <c r="IPA45" s="527"/>
      <c r="IPB45" s="528"/>
      <c r="IPC45" s="528"/>
      <c r="IPD45" s="528"/>
      <c r="IPE45" s="528"/>
      <c r="IPF45" s="528"/>
      <c r="IPG45" s="528"/>
      <c r="IPH45" s="528"/>
      <c r="IPI45" s="529"/>
      <c r="IPJ45" s="527"/>
      <c r="IPK45" s="528"/>
      <c r="IPL45" s="528"/>
      <c r="IPM45" s="528"/>
      <c r="IPN45" s="528"/>
      <c r="IPO45" s="528"/>
      <c r="IPP45" s="528"/>
      <c r="IPQ45" s="528"/>
      <c r="IPR45" s="529"/>
      <c r="IPS45" s="527"/>
      <c r="IPT45" s="528"/>
      <c r="IPU45" s="528"/>
      <c r="IPV45" s="528"/>
      <c r="IPW45" s="528"/>
      <c r="IPX45" s="528"/>
      <c r="IPY45" s="528"/>
      <c r="IPZ45" s="528"/>
      <c r="IQA45" s="529"/>
      <c r="IQB45" s="527"/>
      <c r="IQC45" s="528"/>
      <c r="IQD45" s="528"/>
      <c r="IQE45" s="528"/>
      <c r="IQF45" s="528"/>
      <c r="IQG45" s="528"/>
      <c r="IQH45" s="528"/>
      <c r="IQI45" s="528"/>
      <c r="IQJ45" s="529"/>
      <c r="IQK45" s="527"/>
      <c r="IQL45" s="528"/>
      <c r="IQM45" s="528"/>
      <c r="IQN45" s="528"/>
      <c r="IQO45" s="528"/>
      <c r="IQP45" s="528"/>
      <c r="IQQ45" s="528"/>
      <c r="IQR45" s="528"/>
      <c r="IQS45" s="529"/>
      <c r="IQT45" s="527"/>
      <c r="IQU45" s="528"/>
      <c r="IQV45" s="528"/>
      <c r="IQW45" s="528"/>
      <c r="IQX45" s="528"/>
      <c r="IQY45" s="528"/>
      <c r="IQZ45" s="528"/>
      <c r="IRA45" s="528"/>
      <c r="IRB45" s="529"/>
      <c r="IRC45" s="527"/>
      <c r="IRD45" s="528"/>
      <c r="IRE45" s="528"/>
      <c r="IRF45" s="528"/>
      <c r="IRG45" s="528"/>
      <c r="IRH45" s="528"/>
      <c r="IRI45" s="528"/>
      <c r="IRJ45" s="528"/>
      <c r="IRK45" s="529"/>
      <c r="IRL45" s="527"/>
      <c r="IRM45" s="528"/>
      <c r="IRN45" s="528"/>
      <c r="IRO45" s="528"/>
      <c r="IRP45" s="528"/>
      <c r="IRQ45" s="528"/>
      <c r="IRR45" s="528"/>
      <c r="IRS45" s="528"/>
      <c r="IRT45" s="529"/>
      <c r="IRU45" s="527"/>
      <c r="IRV45" s="528"/>
      <c r="IRW45" s="528"/>
      <c r="IRX45" s="528"/>
      <c r="IRY45" s="528"/>
      <c r="IRZ45" s="528"/>
      <c r="ISA45" s="528"/>
      <c r="ISB45" s="528"/>
      <c r="ISC45" s="529"/>
      <c r="ISD45" s="527"/>
      <c r="ISE45" s="528"/>
      <c r="ISF45" s="528"/>
      <c r="ISG45" s="528"/>
      <c r="ISH45" s="528"/>
      <c r="ISI45" s="528"/>
      <c r="ISJ45" s="528"/>
      <c r="ISK45" s="528"/>
      <c r="ISL45" s="529"/>
      <c r="ISM45" s="527"/>
      <c r="ISN45" s="528"/>
      <c r="ISO45" s="528"/>
      <c r="ISP45" s="528"/>
      <c r="ISQ45" s="528"/>
      <c r="ISR45" s="528"/>
      <c r="ISS45" s="528"/>
      <c r="IST45" s="528"/>
      <c r="ISU45" s="529"/>
      <c r="ISV45" s="527"/>
      <c r="ISW45" s="528"/>
      <c r="ISX45" s="528"/>
      <c r="ISY45" s="528"/>
      <c r="ISZ45" s="528"/>
      <c r="ITA45" s="528"/>
      <c r="ITB45" s="528"/>
      <c r="ITC45" s="528"/>
      <c r="ITD45" s="529"/>
      <c r="ITE45" s="527"/>
      <c r="ITF45" s="528"/>
      <c r="ITG45" s="528"/>
      <c r="ITH45" s="528"/>
      <c r="ITI45" s="528"/>
      <c r="ITJ45" s="528"/>
      <c r="ITK45" s="528"/>
      <c r="ITL45" s="528"/>
      <c r="ITM45" s="529"/>
      <c r="ITN45" s="527"/>
      <c r="ITO45" s="528"/>
      <c r="ITP45" s="528"/>
      <c r="ITQ45" s="528"/>
      <c r="ITR45" s="528"/>
      <c r="ITS45" s="528"/>
      <c r="ITT45" s="528"/>
      <c r="ITU45" s="528"/>
      <c r="ITV45" s="529"/>
      <c r="ITW45" s="527"/>
      <c r="ITX45" s="528"/>
      <c r="ITY45" s="528"/>
      <c r="ITZ45" s="528"/>
      <c r="IUA45" s="528"/>
      <c r="IUB45" s="528"/>
      <c r="IUC45" s="528"/>
      <c r="IUD45" s="528"/>
      <c r="IUE45" s="529"/>
      <c r="IUF45" s="527"/>
      <c r="IUG45" s="528"/>
      <c r="IUH45" s="528"/>
      <c r="IUI45" s="528"/>
      <c r="IUJ45" s="528"/>
      <c r="IUK45" s="528"/>
      <c r="IUL45" s="528"/>
      <c r="IUM45" s="528"/>
      <c r="IUN45" s="529"/>
      <c r="IUO45" s="527"/>
      <c r="IUP45" s="528"/>
      <c r="IUQ45" s="528"/>
      <c r="IUR45" s="528"/>
      <c r="IUS45" s="528"/>
      <c r="IUT45" s="528"/>
      <c r="IUU45" s="528"/>
      <c r="IUV45" s="528"/>
      <c r="IUW45" s="529"/>
      <c r="IUX45" s="527"/>
      <c r="IUY45" s="528"/>
      <c r="IUZ45" s="528"/>
      <c r="IVA45" s="528"/>
      <c r="IVB45" s="528"/>
      <c r="IVC45" s="528"/>
      <c r="IVD45" s="528"/>
      <c r="IVE45" s="528"/>
      <c r="IVF45" s="529"/>
      <c r="IVG45" s="527"/>
      <c r="IVH45" s="528"/>
      <c r="IVI45" s="528"/>
      <c r="IVJ45" s="528"/>
      <c r="IVK45" s="528"/>
      <c r="IVL45" s="528"/>
      <c r="IVM45" s="528"/>
      <c r="IVN45" s="528"/>
      <c r="IVO45" s="529"/>
      <c r="IVP45" s="527"/>
      <c r="IVQ45" s="528"/>
      <c r="IVR45" s="528"/>
      <c r="IVS45" s="528"/>
      <c r="IVT45" s="528"/>
      <c r="IVU45" s="528"/>
      <c r="IVV45" s="528"/>
      <c r="IVW45" s="528"/>
      <c r="IVX45" s="529"/>
      <c r="IVY45" s="527"/>
      <c r="IVZ45" s="528"/>
      <c r="IWA45" s="528"/>
      <c r="IWB45" s="528"/>
      <c r="IWC45" s="528"/>
      <c r="IWD45" s="528"/>
      <c r="IWE45" s="528"/>
      <c r="IWF45" s="528"/>
      <c r="IWG45" s="529"/>
      <c r="IWH45" s="527"/>
      <c r="IWI45" s="528"/>
      <c r="IWJ45" s="528"/>
      <c r="IWK45" s="528"/>
      <c r="IWL45" s="528"/>
      <c r="IWM45" s="528"/>
      <c r="IWN45" s="528"/>
      <c r="IWO45" s="528"/>
      <c r="IWP45" s="529"/>
      <c r="IWQ45" s="527"/>
      <c r="IWR45" s="528"/>
      <c r="IWS45" s="528"/>
      <c r="IWT45" s="528"/>
      <c r="IWU45" s="528"/>
      <c r="IWV45" s="528"/>
      <c r="IWW45" s="528"/>
      <c r="IWX45" s="528"/>
      <c r="IWY45" s="529"/>
      <c r="IWZ45" s="527"/>
      <c r="IXA45" s="528"/>
      <c r="IXB45" s="528"/>
      <c r="IXC45" s="528"/>
      <c r="IXD45" s="528"/>
      <c r="IXE45" s="528"/>
      <c r="IXF45" s="528"/>
      <c r="IXG45" s="528"/>
      <c r="IXH45" s="529"/>
      <c r="IXI45" s="527"/>
      <c r="IXJ45" s="528"/>
      <c r="IXK45" s="528"/>
      <c r="IXL45" s="528"/>
      <c r="IXM45" s="528"/>
      <c r="IXN45" s="528"/>
      <c r="IXO45" s="528"/>
      <c r="IXP45" s="528"/>
      <c r="IXQ45" s="529"/>
      <c r="IXR45" s="527"/>
      <c r="IXS45" s="528"/>
      <c r="IXT45" s="528"/>
      <c r="IXU45" s="528"/>
      <c r="IXV45" s="528"/>
      <c r="IXW45" s="528"/>
      <c r="IXX45" s="528"/>
      <c r="IXY45" s="528"/>
      <c r="IXZ45" s="529"/>
      <c r="IYA45" s="527"/>
      <c r="IYB45" s="528"/>
      <c r="IYC45" s="528"/>
      <c r="IYD45" s="528"/>
      <c r="IYE45" s="528"/>
      <c r="IYF45" s="528"/>
      <c r="IYG45" s="528"/>
      <c r="IYH45" s="528"/>
      <c r="IYI45" s="529"/>
      <c r="IYJ45" s="527"/>
      <c r="IYK45" s="528"/>
      <c r="IYL45" s="528"/>
      <c r="IYM45" s="528"/>
      <c r="IYN45" s="528"/>
      <c r="IYO45" s="528"/>
      <c r="IYP45" s="528"/>
      <c r="IYQ45" s="528"/>
      <c r="IYR45" s="529"/>
      <c r="IYS45" s="527"/>
      <c r="IYT45" s="528"/>
      <c r="IYU45" s="528"/>
      <c r="IYV45" s="528"/>
      <c r="IYW45" s="528"/>
      <c r="IYX45" s="528"/>
      <c r="IYY45" s="528"/>
      <c r="IYZ45" s="528"/>
      <c r="IZA45" s="529"/>
      <c r="IZB45" s="527"/>
      <c r="IZC45" s="528"/>
      <c r="IZD45" s="528"/>
      <c r="IZE45" s="528"/>
      <c r="IZF45" s="528"/>
      <c r="IZG45" s="528"/>
      <c r="IZH45" s="528"/>
      <c r="IZI45" s="528"/>
      <c r="IZJ45" s="529"/>
      <c r="IZK45" s="527"/>
      <c r="IZL45" s="528"/>
      <c r="IZM45" s="528"/>
      <c r="IZN45" s="528"/>
      <c r="IZO45" s="528"/>
      <c r="IZP45" s="528"/>
      <c r="IZQ45" s="528"/>
      <c r="IZR45" s="528"/>
      <c r="IZS45" s="529"/>
      <c r="IZT45" s="527"/>
      <c r="IZU45" s="528"/>
      <c r="IZV45" s="528"/>
      <c r="IZW45" s="528"/>
      <c r="IZX45" s="528"/>
      <c r="IZY45" s="528"/>
      <c r="IZZ45" s="528"/>
      <c r="JAA45" s="528"/>
      <c r="JAB45" s="529"/>
      <c r="JAC45" s="527"/>
      <c r="JAD45" s="528"/>
      <c r="JAE45" s="528"/>
      <c r="JAF45" s="528"/>
      <c r="JAG45" s="528"/>
      <c r="JAH45" s="528"/>
      <c r="JAI45" s="528"/>
      <c r="JAJ45" s="528"/>
      <c r="JAK45" s="529"/>
      <c r="JAL45" s="527"/>
      <c r="JAM45" s="528"/>
      <c r="JAN45" s="528"/>
      <c r="JAO45" s="528"/>
      <c r="JAP45" s="528"/>
      <c r="JAQ45" s="528"/>
      <c r="JAR45" s="528"/>
      <c r="JAS45" s="528"/>
      <c r="JAT45" s="529"/>
      <c r="JAU45" s="527"/>
      <c r="JAV45" s="528"/>
      <c r="JAW45" s="528"/>
      <c r="JAX45" s="528"/>
      <c r="JAY45" s="528"/>
      <c r="JAZ45" s="528"/>
      <c r="JBA45" s="528"/>
      <c r="JBB45" s="528"/>
      <c r="JBC45" s="529"/>
      <c r="JBD45" s="527"/>
      <c r="JBE45" s="528"/>
      <c r="JBF45" s="528"/>
      <c r="JBG45" s="528"/>
      <c r="JBH45" s="528"/>
      <c r="JBI45" s="528"/>
      <c r="JBJ45" s="528"/>
      <c r="JBK45" s="528"/>
      <c r="JBL45" s="529"/>
      <c r="JBM45" s="527"/>
      <c r="JBN45" s="528"/>
      <c r="JBO45" s="528"/>
      <c r="JBP45" s="528"/>
      <c r="JBQ45" s="528"/>
      <c r="JBR45" s="528"/>
      <c r="JBS45" s="528"/>
      <c r="JBT45" s="528"/>
      <c r="JBU45" s="529"/>
      <c r="JBV45" s="527"/>
      <c r="JBW45" s="528"/>
      <c r="JBX45" s="528"/>
      <c r="JBY45" s="528"/>
      <c r="JBZ45" s="528"/>
      <c r="JCA45" s="528"/>
      <c r="JCB45" s="528"/>
      <c r="JCC45" s="528"/>
      <c r="JCD45" s="529"/>
      <c r="JCE45" s="527"/>
      <c r="JCF45" s="528"/>
      <c r="JCG45" s="528"/>
      <c r="JCH45" s="528"/>
      <c r="JCI45" s="528"/>
      <c r="JCJ45" s="528"/>
      <c r="JCK45" s="528"/>
      <c r="JCL45" s="528"/>
      <c r="JCM45" s="529"/>
      <c r="JCN45" s="527"/>
      <c r="JCO45" s="528"/>
      <c r="JCP45" s="528"/>
      <c r="JCQ45" s="528"/>
      <c r="JCR45" s="528"/>
      <c r="JCS45" s="528"/>
      <c r="JCT45" s="528"/>
      <c r="JCU45" s="528"/>
      <c r="JCV45" s="529"/>
      <c r="JCW45" s="527"/>
      <c r="JCX45" s="528"/>
      <c r="JCY45" s="528"/>
      <c r="JCZ45" s="528"/>
      <c r="JDA45" s="528"/>
      <c r="JDB45" s="528"/>
      <c r="JDC45" s="528"/>
      <c r="JDD45" s="528"/>
      <c r="JDE45" s="529"/>
      <c r="JDF45" s="527"/>
      <c r="JDG45" s="528"/>
      <c r="JDH45" s="528"/>
      <c r="JDI45" s="528"/>
      <c r="JDJ45" s="528"/>
      <c r="JDK45" s="528"/>
      <c r="JDL45" s="528"/>
      <c r="JDM45" s="528"/>
      <c r="JDN45" s="529"/>
      <c r="JDO45" s="527"/>
      <c r="JDP45" s="528"/>
      <c r="JDQ45" s="528"/>
      <c r="JDR45" s="528"/>
      <c r="JDS45" s="528"/>
      <c r="JDT45" s="528"/>
      <c r="JDU45" s="528"/>
      <c r="JDV45" s="528"/>
      <c r="JDW45" s="529"/>
      <c r="JDX45" s="527"/>
      <c r="JDY45" s="528"/>
      <c r="JDZ45" s="528"/>
      <c r="JEA45" s="528"/>
      <c r="JEB45" s="528"/>
      <c r="JEC45" s="528"/>
      <c r="JED45" s="528"/>
      <c r="JEE45" s="528"/>
      <c r="JEF45" s="529"/>
      <c r="JEG45" s="527"/>
      <c r="JEH45" s="528"/>
      <c r="JEI45" s="528"/>
      <c r="JEJ45" s="528"/>
      <c r="JEK45" s="528"/>
      <c r="JEL45" s="528"/>
      <c r="JEM45" s="528"/>
      <c r="JEN45" s="528"/>
      <c r="JEO45" s="529"/>
      <c r="JEP45" s="527"/>
      <c r="JEQ45" s="528"/>
      <c r="JER45" s="528"/>
      <c r="JES45" s="528"/>
      <c r="JET45" s="528"/>
      <c r="JEU45" s="528"/>
      <c r="JEV45" s="528"/>
      <c r="JEW45" s="528"/>
      <c r="JEX45" s="529"/>
      <c r="JEY45" s="527"/>
      <c r="JEZ45" s="528"/>
      <c r="JFA45" s="528"/>
      <c r="JFB45" s="528"/>
      <c r="JFC45" s="528"/>
      <c r="JFD45" s="528"/>
      <c r="JFE45" s="528"/>
      <c r="JFF45" s="528"/>
      <c r="JFG45" s="529"/>
      <c r="JFH45" s="527"/>
      <c r="JFI45" s="528"/>
      <c r="JFJ45" s="528"/>
      <c r="JFK45" s="528"/>
      <c r="JFL45" s="528"/>
      <c r="JFM45" s="528"/>
      <c r="JFN45" s="528"/>
      <c r="JFO45" s="528"/>
      <c r="JFP45" s="529"/>
      <c r="JFQ45" s="527"/>
      <c r="JFR45" s="528"/>
      <c r="JFS45" s="528"/>
      <c r="JFT45" s="528"/>
      <c r="JFU45" s="528"/>
      <c r="JFV45" s="528"/>
      <c r="JFW45" s="528"/>
      <c r="JFX45" s="528"/>
      <c r="JFY45" s="529"/>
      <c r="JFZ45" s="527"/>
      <c r="JGA45" s="528"/>
      <c r="JGB45" s="528"/>
      <c r="JGC45" s="528"/>
      <c r="JGD45" s="528"/>
      <c r="JGE45" s="528"/>
      <c r="JGF45" s="528"/>
      <c r="JGG45" s="528"/>
      <c r="JGH45" s="529"/>
      <c r="JGI45" s="527"/>
      <c r="JGJ45" s="528"/>
      <c r="JGK45" s="528"/>
      <c r="JGL45" s="528"/>
      <c r="JGM45" s="528"/>
      <c r="JGN45" s="528"/>
      <c r="JGO45" s="528"/>
      <c r="JGP45" s="528"/>
      <c r="JGQ45" s="529"/>
      <c r="JGR45" s="527"/>
      <c r="JGS45" s="528"/>
      <c r="JGT45" s="528"/>
      <c r="JGU45" s="528"/>
      <c r="JGV45" s="528"/>
      <c r="JGW45" s="528"/>
      <c r="JGX45" s="528"/>
      <c r="JGY45" s="528"/>
      <c r="JGZ45" s="529"/>
      <c r="JHA45" s="527"/>
      <c r="JHB45" s="528"/>
      <c r="JHC45" s="528"/>
      <c r="JHD45" s="528"/>
      <c r="JHE45" s="528"/>
      <c r="JHF45" s="528"/>
      <c r="JHG45" s="528"/>
      <c r="JHH45" s="528"/>
      <c r="JHI45" s="529"/>
      <c r="JHJ45" s="527"/>
      <c r="JHK45" s="528"/>
      <c r="JHL45" s="528"/>
      <c r="JHM45" s="528"/>
      <c r="JHN45" s="528"/>
      <c r="JHO45" s="528"/>
      <c r="JHP45" s="528"/>
      <c r="JHQ45" s="528"/>
      <c r="JHR45" s="529"/>
      <c r="JHS45" s="527"/>
      <c r="JHT45" s="528"/>
      <c r="JHU45" s="528"/>
      <c r="JHV45" s="528"/>
      <c r="JHW45" s="528"/>
      <c r="JHX45" s="528"/>
      <c r="JHY45" s="528"/>
      <c r="JHZ45" s="528"/>
      <c r="JIA45" s="529"/>
      <c r="JIB45" s="527"/>
      <c r="JIC45" s="528"/>
      <c r="JID45" s="528"/>
      <c r="JIE45" s="528"/>
      <c r="JIF45" s="528"/>
      <c r="JIG45" s="528"/>
      <c r="JIH45" s="528"/>
      <c r="JII45" s="528"/>
      <c r="JIJ45" s="529"/>
      <c r="JIK45" s="527"/>
      <c r="JIL45" s="528"/>
      <c r="JIM45" s="528"/>
      <c r="JIN45" s="528"/>
      <c r="JIO45" s="528"/>
      <c r="JIP45" s="528"/>
      <c r="JIQ45" s="528"/>
      <c r="JIR45" s="528"/>
      <c r="JIS45" s="529"/>
      <c r="JIT45" s="527"/>
      <c r="JIU45" s="528"/>
      <c r="JIV45" s="528"/>
      <c r="JIW45" s="528"/>
      <c r="JIX45" s="528"/>
      <c r="JIY45" s="528"/>
      <c r="JIZ45" s="528"/>
      <c r="JJA45" s="528"/>
      <c r="JJB45" s="529"/>
      <c r="JJC45" s="527"/>
      <c r="JJD45" s="528"/>
      <c r="JJE45" s="528"/>
      <c r="JJF45" s="528"/>
      <c r="JJG45" s="528"/>
      <c r="JJH45" s="528"/>
      <c r="JJI45" s="528"/>
      <c r="JJJ45" s="528"/>
      <c r="JJK45" s="529"/>
      <c r="JJL45" s="527"/>
      <c r="JJM45" s="528"/>
      <c r="JJN45" s="528"/>
      <c r="JJO45" s="528"/>
      <c r="JJP45" s="528"/>
      <c r="JJQ45" s="528"/>
      <c r="JJR45" s="528"/>
      <c r="JJS45" s="528"/>
      <c r="JJT45" s="529"/>
      <c r="JJU45" s="527"/>
      <c r="JJV45" s="528"/>
      <c r="JJW45" s="528"/>
      <c r="JJX45" s="528"/>
      <c r="JJY45" s="528"/>
      <c r="JJZ45" s="528"/>
      <c r="JKA45" s="528"/>
      <c r="JKB45" s="528"/>
      <c r="JKC45" s="529"/>
      <c r="JKD45" s="527"/>
      <c r="JKE45" s="528"/>
      <c r="JKF45" s="528"/>
      <c r="JKG45" s="528"/>
      <c r="JKH45" s="528"/>
      <c r="JKI45" s="528"/>
      <c r="JKJ45" s="528"/>
      <c r="JKK45" s="528"/>
      <c r="JKL45" s="529"/>
      <c r="JKM45" s="527"/>
      <c r="JKN45" s="528"/>
      <c r="JKO45" s="528"/>
      <c r="JKP45" s="528"/>
      <c r="JKQ45" s="528"/>
      <c r="JKR45" s="528"/>
      <c r="JKS45" s="528"/>
      <c r="JKT45" s="528"/>
      <c r="JKU45" s="529"/>
      <c r="JKV45" s="527"/>
      <c r="JKW45" s="528"/>
      <c r="JKX45" s="528"/>
      <c r="JKY45" s="528"/>
      <c r="JKZ45" s="528"/>
      <c r="JLA45" s="528"/>
      <c r="JLB45" s="528"/>
      <c r="JLC45" s="528"/>
      <c r="JLD45" s="529"/>
      <c r="JLE45" s="527"/>
      <c r="JLF45" s="528"/>
      <c r="JLG45" s="528"/>
      <c r="JLH45" s="528"/>
      <c r="JLI45" s="528"/>
      <c r="JLJ45" s="528"/>
      <c r="JLK45" s="528"/>
      <c r="JLL45" s="528"/>
      <c r="JLM45" s="529"/>
      <c r="JLN45" s="527"/>
      <c r="JLO45" s="528"/>
      <c r="JLP45" s="528"/>
      <c r="JLQ45" s="528"/>
      <c r="JLR45" s="528"/>
      <c r="JLS45" s="528"/>
      <c r="JLT45" s="528"/>
      <c r="JLU45" s="528"/>
      <c r="JLV45" s="529"/>
      <c r="JLW45" s="527"/>
      <c r="JLX45" s="528"/>
      <c r="JLY45" s="528"/>
      <c r="JLZ45" s="528"/>
      <c r="JMA45" s="528"/>
      <c r="JMB45" s="528"/>
      <c r="JMC45" s="528"/>
      <c r="JMD45" s="528"/>
      <c r="JME45" s="529"/>
      <c r="JMF45" s="527"/>
      <c r="JMG45" s="528"/>
      <c r="JMH45" s="528"/>
      <c r="JMI45" s="528"/>
      <c r="JMJ45" s="528"/>
      <c r="JMK45" s="528"/>
      <c r="JML45" s="528"/>
      <c r="JMM45" s="528"/>
      <c r="JMN45" s="529"/>
      <c r="JMO45" s="527"/>
      <c r="JMP45" s="528"/>
      <c r="JMQ45" s="528"/>
      <c r="JMR45" s="528"/>
      <c r="JMS45" s="528"/>
      <c r="JMT45" s="528"/>
      <c r="JMU45" s="528"/>
      <c r="JMV45" s="528"/>
      <c r="JMW45" s="529"/>
      <c r="JMX45" s="527"/>
      <c r="JMY45" s="528"/>
      <c r="JMZ45" s="528"/>
      <c r="JNA45" s="528"/>
      <c r="JNB45" s="528"/>
      <c r="JNC45" s="528"/>
      <c r="JND45" s="528"/>
      <c r="JNE45" s="528"/>
      <c r="JNF45" s="529"/>
      <c r="JNG45" s="527"/>
      <c r="JNH45" s="528"/>
      <c r="JNI45" s="528"/>
      <c r="JNJ45" s="528"/>
      <c r="JNK45" s="528"/>
      <c r="JNL45" s="528"/>
      <c r="JNM45" s="528"/>
      <c r="JNN45" s="528"/>
      <c r="JNO45" s="529"/>
      <c r="JNP45" s="527"/>
      <c r="JNQ45" s="528"/>
      <c r="JNR45" s="528"/>
      <c r="JNS45" s="528"/>
      <c r="JNT45" s="528"/>
      <c r="JNU45" s="528"/>
      <c r="JNV45" s="528"/>
      <c r="JNW45" s="528"/>
      <c r="JNX45" s="529"/>
      <c r="JNY45" s="527"/>
      <c r="JNZ45" s="528"/>
      <c r="JOA45" s="528"/>
      <c r="JOB45" s="528"/>
      <c r="JOC45" s="528"/>
      <c r="JOD45" s="528"/>
      <c r="JOE45" s="528"/>
      <c r="JOF45" s="528"/>
      <c r="JOG45" s="529"/>
      <c r="JOH45" s="527"/>
      <c r="JOI45" s="528"/>
      <c r="JOJ45" s="528"/>
      <c r="JOK45" s="528"/>
      <c r="JOL45" s="528"/>
      <c r="JOM45" s="528"/>
      <c r="JON45" s="528"/>
      <c r="JOO45" s="528"/>
      <c r="JOP45" s="529"/>
      <c r="JOQ45" s="527"/>
      <c r="JOR45" s="528"/>
      <c r="JOS45" s="528"/>
      <c r="JOT45" s="528"/>
      <c r="JOU45" s="528"/>
      <c r="JOV45" s="528"/>
      <c r="JOW45" s="528"/>
      <c r="JOX45" s="528"/>
      <c r="JOY45" s="529"/>
      <c r="JOZ45" s="527"/>
      <c r="JPA45" s="528"/>
      <c r="JPB45" s="528"/>
      <c r="JPC45" s="528"/>
      <c r="JPD45" s="528"/>
      <c r="JPE45" s="528"/>
      <c r="JPF45" s="528"/>
      <c r="JPG45" s="528"/>
      <c r="JPH45" s="529"/>
      <c r="JPI45" s="527"/>
      <c r="JPJ45" s="528"/>
      <c r="JPK45" s="528"/>
      <c r="JPL45" s="528"/>
      <c r="JPM45" s="528"/>
      <c r="JPN45" s="528"/>
      <c r="JPO45" s="528"/>
      <c r="JPP45" s="528"/>
      <c r="JPQ45" s="529"/>
      <c r="JPR45" s="527"/>
      <c r="JPS45" s="528"/>
      <c r="JPT45" s="528"/>
      <c r="JPU45" s="528"/>
      <c r="JPV45" s="528"/>
      <c r="JPW45" s="528"/>
      <c r="JPX45" s="528"/>
      <c r="JPY45" s="528"/>
      <c r="JPZ45" s="529"/>
      <c r="JQA45" s="527"/>
      <c r="JQB45" s="528"/>
      <c r="JQC45" s="528"/>
      <c r="JQD45" s="528"/>
      <c r="JQE45" s="528"/>
      <c r="JQF45" s="528"/>
      <c r="JQG45" s="528"/>
      <c r="JQH45" s="528"/>
      <c r="JQI45" s="529"/>
      <c r="JQJ45" s="527"/>
      <c r="JQK45" s="528"/>
      <c r="JQL45" s="528"/>
      <c r="JQM45" s="528"/>
      <c r="JQN45" s="528"/>
      <c r="JQO45" s="528"/>
      <c r="JQP45" s="528"/>
      <c r="JQQ45" s="528"/>
      <c r="JQR45" s="529"/>
      <c r="JQS45" s="527"/>
      <c r="JQT45" s="528"/>
      <c r="JQU45" s="528"/>
      <c r="JQV45" s="528"/>
      <c r="JQW45" s="528"/>
      <c r="JQX45" s="528"/>
      <c r="JQY45" s="528"/>
      <c r="JQZ45" s="528"/>
      <c r="JRA45" s="529"/>
      <c r="JRB45" s="527"/>
      <c r="JRC45" s="528"/>
      <c r="JRD45" s="528"/>
      <c r="JRE45" s="528"/>
      <c r="JRF45" s="528"/>
      <c r="JRG45" s="528"/>
      <c r="JRH45" s="528"/>
      <c r="JRI45" s="528"/>
      <c r="JRJ45" s="529"/>
      <c r="JRK45" s="527"/>
      <c r="JRL45" s="528"/>
      <c r="JRM45" s="528"/>
      <c r="JRN45" s="528"/>
      <c r="JRO45" s="528"/>
      <c r="JRP45" s="528"/>
      <c r="JRQ45" s="528"/>
      <c r="JRR45" s="528"/>
      <c r="JRS45" s="529"/>
      <c r="JRT45" s="527"/>
      <c r="JRU45" s="528"/>
      <c r="JRV45" s="528"/>
      <c r="JRW45" s="528"/>
      <c r="JRX45" s="528"/>
      <c r="JRY45" s="528"/>
      <c r="JRZ45" s="528"/>
      <c r="JSA45" s="528"/>
      <c r="JSB45" s="529"/>
      <c r="JSC45" s="527"/>
      <c r="JSD45" s="528"/>
      <c r="JSE45" s="528"/>
      <c r="JSF45" s="528"/>
      <c r="JSG45" s="528"/>
      <c r="JSH45" s="528"/>
      <c r="JSI45" s="528"/>
      <c r="JSJ45" s="528"/>
      <c r="JSK45" s="529"/>
      <c r="JSL45" s="527"/>
      <c r="JSM45" s="528"/>
      <c r="JSN45" s="528"/>
      <c r="JSO45" s="528"/>
      <c r="JSP45" s="528"/>
      <c r="JSQ45" s="528"/>
      <c r="JSR45" s="528"/>
      <c r="JSS45" s="528"/>
      <c r="JST45" s="529"/>
      <c r="JSU45" s="527"/>
      <c r="JSV45" s="528"/>
      <c r="JSW45" s="528"/>
      <c r="JSX45" s="528"/>
      <c r="JSY45" s="528"/>
      <c r="JSZ45" s="528"/>
      <c r="JTA45" s="528"/>
      <c r="JTB45" s="528"/>
      <c r="JTC45" s="529"/>
      <c r="JTD45" s="527"/>
      <c r="JTE45" s="528"/>
      <c r="JTF45" s="528"/>
      <c r="JTG45" s="528"/>
      <c r="JTH45" s="528"/>
      <c r="JTI45" s="528"/>
      <c r="JTJ45" s="528"/>
      <c r="JTK45" s="528"/>
      <c r="JTL45" s="529"/>
      <c r="JTM45" s="527"/>
      <c r="JTN45" s="528"/>
      <c r="JTO45" s="528"/>
      <c r="JTP45" s="528"/>
      <c r="JTQ45" s="528"/>
      <c r="JTR45" s="528"/>
      <c r="JTS45" s="528"/>
      <c r="JTT45" s="528"/>
      <c r="JTU45" s="529"/>
      <c r="JTV45" s="527"/>
      <c r="JTW45" s="528"/>
      <c r="JTX45" s="528"/>
      <c r="JTY45" s="528"/>
      <c r="JTZ45" s="528"/>
      <c r="JUA45" s="528"/>
      <c r="JUB45" s="528"/>
      <c r="JUC45" s="528"/>
      <c r="JUD45" s="529"/>
      <c r="JUE45" s="527"/>
      <c r="JUF45" s="528"/>
      <c r="JUG45" s="528"/>
      <c r="JUH45" s="528"/>
      <c r="JUI45" s="528"/>
      <c r="JUJ45" s="528"/>
      <c r="JUK45" s="528"/>
      <c r="JUL45" s="528"/>
      <c r="JUM45" s="529"/>
      <c r="JUN45" s="527"/>
      <c r="JUO45" s="528"/>
      <c r="JUP45" s="528"/>
      <c r="JUQ45" s="528"/>
      <c r="JUR45" s="528"/>
      <c r="JUS45" s="528"/>
      <c r="JUT45" s="528"/>
      <c r="JUU45" s="528"/>
      <c r="JUV45" s="529"/>
      <c r="JUW45" s="527"/>
      <c r="JUX45" s="528"/>
      <c r="JUY45" s="528"/>
      <c r="JUZ45" s="528"/>
      <c r="JVA45" s="528"/>
      <c r="JVB45" s="528"/>
      <c r="JVC45" s="528"/>
      <c r="JVD45" s="528"/>
      <c r="JVE45" s="529"/>
      <c r="JVF45" s="527"/>
      <c r="JVG45" s="528"/>
      <c r="JVH45" s="528"/>
      <c r="JVI45" s="528"/>
      <c r="JVJ45" s="528"/>
      <c r="JVK45" s="528"/>
      <c r="JVL45" s="528"/>
      <c r="JVM45" s="528"/>
      <c r="JVN45" s="529"/>
      <c r="JVO45" s="527"/>
      <c r="JVP45" s="528"/>
      <c r="JVQ45" s="528"/>
      <c r="JVR45" s="528"/>
      <c r="JVS45" s="528"/>
      <c r="JVT45" s="528"/>
      <c r="JVU45" s="528"/>
      <c r="JVV45" s="528"/>
      <c r="JVW45" s="529"/>
      <c r="JVX45" s="527"/>
      <c r="JVY45" s="528"/>
      <c r="JVZ45" s="528"/>
      <c r="JWA45" s="528"/>
      <c r="JWB45" s="528"/>
      <c r="JWC45" s="528"/>
      <c r="JWD45" s="528"/>
      <c r="JWE45" s="528"/>
      <c r="JWF45" s="529"/>
      <c r="JWG45" s="527"/>
      <c r="JWH45" s="528"/>
      <c r="JWI45" s="528"/>
      <c r="JWJ45" s="528"/>
      <c r="JWK45" s="528"/>
      <c r="JWL45" s="528"/>
      <c r="JWM45" s="528"/>
      <c r="JWN45" s="528"/>
      <c r="JWO45" s="529"/>
      <c r="JWP45" s="527"/>
      <c r="JWQ45" s="528"/>
      <c r="JWR45" s="528"/>
      <c r="JWS45" s="528"/>
      <c r="JWT45" s="528"/>
      <c r="JWU45" s="528"/>
      <c r="JWV45" s="528"/>
      <c r="JWW45" s="528"/>
      <c r="JWX45" s="529"/>
      <c r="JWY45" s="527"/>
      <c r="JWZ45" s="528"/>
      <c r="JXA45" s="528"/>
      <c r="JXB45" s="528"/>
      <c r="JXC45" s="528"/>
      <c r="JXD45" s="528"/>
      <c r="JXE45" s="528"/>
      <c r="JXF45" s="528"/>
      <c r="JXG45" s="529"/>
      <c r="JXH45" s="527"/>
      <c r="JXI45" s="528"/>
      <c r="JXJ45" s="528"/>
      <c r="JXK45" s="528"/>
      <c r="JXL45" s="528"/>
      <c r="JXM45" s="528"/>
      <c r="JXN45" s="528"/>
      <c r="JXO45" s="528"/>
      <c r="JXP45" s="529"/>
      <c r="JXQ45" s="527"/>
      <c r="JXR45" s="528"/>
      <c r="JXS45" s="528"/>
      <c r="JXT45" s="528"/>
      <c r="JXU45" s="528"/>
      <c r="JXV45" s="528"/>
      <c r="JXW45" s="528"/>
      <c r="JXX45" s="528"/>
      <c r="JXY45" s="529"/>
      <c r="JXZ45" s="527"/>
      <c r="JYA45" s="528"/>
      <c r="JYB45" s="528"/>
      <c r="JYC45" s="528"/>
      <c r="JYD45" s="528"/>
      <c r="JYE45" s="528"/>
      <c r="JYF45" s="528"/>
      <c r="JYG45" s="528"/>
      <c r="JYH45" s="529"/>
      <c r="JYI45" s="527"/>
      <c r="JYJ45" s="528"/>
      <c r="JYK45" s="528"/>
      <c r="JYL45" s="528"/>
      <c r="JYM45" s="528"/>
      <c r="JYN45" s="528"/>
      <c r="JYO45" s="528"/>
      <c r="JYP45" s="528"/>
      <c r="JYQ45" s="529"/>
      <c r="JYR45" s="527"/>
      <c r="JYS45" s="528"/>
      <c r="JYT45" s="528"/>
      <c r="JYU45" s="528"/>
      <c r="JYV45" s="528"/>
      <c r="JYW45" s="528"/>
      <c r="JYX45" s="528"/>
      <c r="JYY45" s="528"/>
      <c r="JYZ45" s="529"/>
      <c r="JZA45" s="527"/>
      <c r="JZB45" s="528"/>
      <c r="JZC45" s="528"/>
      <c r="JZD45" s="528"/>
      <c r="JZE45" s="528"/>
      <c r="JZF45" s="528"/>
      <c r="JZG45" s="528"/>
      <c r="JZH45" s="528"/>
      <c r="JZI45" s="529"/>
      <c r="JZJ45" s="527"/>
      <c r="JZK45" s="528"/>
      <c r="JZL45" s="528"/>
      <c r="JZM45" s="528"/>
      <c r="JZN45" s="528"/>
      <c r="JZO45" s="528"/>
      <c r="JZP45" s="528"/>
      <c r="JZQ45" s="528"/>
      <c r="JZR45" s="529"/>
      <c r="JZS45" s="527"/>
      <c r="JZT45" s="528"/>
      <c r="JZU45" s="528"/>
      <c r="JZV45" s="528"/>
      <c r="JZW45" s="528"/>
      <c r="JZX45" s="528"/>
      <c r="JZY45" s="528"/>
      <c r="JZZ45" s="528"/>
      <c r="KAA45" s="529"/>
      <c r="KAB45" s="527"/>
      <c r="KAC45" s="528"/>
      <c r="KAD45" s="528"/>
      <c r="KAE45" s="528"/>
      <c r="KAF45" s="528"/>
      <c r="KAG45" s="528"/>
      <c r="KAH45" s="528"/>
      <c r="KAI45" s="528"/>
      <c r="KAJ45" s="529"/>
      <c r="KAK45" s="527"/>
      <c r="KAL45" s="528"/>
      <c r="KAM45" s="528"/>
      <c r="KAN45" s="528"/>
      <c r="KAO45" s="528"/>
      <c r="KAP45" s="528"/>
      <c r="KAQ45" s="528"/>
      <c r="KAR45" s="528"/>
      <c r="KAS45" s="529"/>
      <c r="KAT45" s="527"/>
      <c r="KAU45" s="528"/>
      <c r="KAV45" s="528"/>
      <c r="KAW45" s="528"/>
      <c r="KAX45" s="528"/>
      <c r="KAY45" s="528"/>
      <c r="KAZ45" s="528"/>
      <c r="KBA45" s="528"/>
      <c r="KBB45" s="529"/>
      <c r="KBC45" s="527"/>
      <c r="KBD45" s="528"/>
      <c r="KBE45" s="528"/>
      <c r="KBF45" s="528"/>
      <c r="KBG45" s="528"/>
      <c r="KBH45" s="528"/>
      <c r="KBI45" s="528"/>
      <c r="KBJ45" s="528"/>
      <c r="KBK45" s="529"/>
      <c r="KBL45" s="527"/>
      <c r="KBM45" s="528"/>
      <c r="KBN45" s="528"/>
      <c r="KBO45" s="528"/>
      <c r="KBP45" s="528"/>
      <c r="KBQ45" s="528"/>
      <c r="KBR45" s="528"/>
      <c r="KBS45" s="528"/>
      <c r="KBT45" s="529"/>
      <c r="KBU45" s="527"/>
      <c r="KBV45" s="528"/>
      <c r="KBW45" s="528"/>
      <c r="KBX45" s="528"/>
      <c r="KBY45" s="528"/>
      <c r="KBZ45" s="528"/>
      <c r="KCA45" s="528"/>
      <c r="KCB45" s="528"/>
      <c r="KCC45" s="529"/>
      <c r="KCD45" s="527"/>
      <c r="KCE45" s="528"/>
      <c r="KCF45" s="528"/>
      <c r="KCG45" s="528"/>
      <c r="KCH45" s="528"/>
      <c r="KCI45" s="528"/>
      <c r="KCJ45" s="528"/>
      <c r="KCK45" s="528"/>
      <c r="KCL45" s="529"/>
      <c r="KCM45" s="527"/>
      <c r="KCN45" s="528"/>
      <c r="KCO45" s="528"/>
      <c r="KCP45" s="528"/>
      <c r="KCQ45" s="528"/>
      <c r="KCR45" s="528"/>
      <c r="KCS45" s="528"/>
      <c r="KCT45" s="528"/>
      <c r="KCU45" s="529"/>
      <c r="KCV45" s="527"/>
      <c r="KCW45" s="528"/>
      <c r="KCX45" s="528"/>
      <c r="KCY45" s="528"/>
      <c r="KCZ45" s="528"/>
      <c r="KDA45" s="528"/>
      <c r="KDB45" s="528"/>
      <c r="KDC45" s="528"/>
      <c r="KDD45" s="529"/>
      <c r="KDE45" s="527"/>
      <c r="KDF45" s="528"/>
      <c r="KDG45" s="528"/>
      <c r="KDH45" s="528"/>
      <c r="KDI45" s="528"/>
      <c r="KDJ45" s="528"/>
      <c r="KDK45" s="528"/>
      <c r="KDL45" s="528"/>
      <c r="KDM45" s="529"/>
      <c r="KDN45" s="527"/>
      <c r="KDO45" s="528"/>
      <c r="KDP45" s="528"/>
      <c r="KDQ45" s="528"/>
      <c r="KDR45" s="528"/>
      <c r="KDS45" s="528"/>
      <c r="KDT45" s="528"/>
      <c r="KDU45" s="528"/>
      <c r="KDV45" s="529"/>
      <c r="KDW45" s="527"/>
      <c r="KDX45" s="528"/>
      <c r="KDY45" s="528"/>
      <c r="KDZ45" s="528"/>
      <c r="KEA45" s="528"/>
      <c r="KEB45" s="528"/>
      <c r="KEC45" s="528"/>
      <c r="KED45" s="528"/>
      <c r="KEE45" s="529"/>
      <c r="KEF45" s="527"/>
      <c r="KEG45" s="528"/>
      <c r="KEH45" s="528"/>
      <c r="KEI45" s="528"/>
      <c r="KEJ45" s="528"/>
      <c r="KEK45" s="528"/>
      <c r="KEL45" s="528"/>
      <c r="KEM45" s="528"/>
      <c r="KEN45" s="529"/>
      <c r="KEO45" s="527"/>
      <c r="KEP45" s="528"/>
      <c r="KEQ45" s="528"/>
      <c r="KER45" s="528"/>
      <c r="KES45" s="528"/>
      <c r="KET45" s="528"/>
      <c r="KEU45" s="528"/>
      <c r="KEV45" s="528"/>
      <c r="KEW45" s="529"/>
      <c r="KEX45" s="527"/>
      <c r="KEY45" s="528"/>
      <c r="KEZ45" s="528"/>
      <c r="KFA45" s="528"/>
      <c r="KFB45" s="528"/>
      <c r="KFC45" s="528"/>
      <c r="KFD45" s="528"/>
      <c r="KFE45" s="528"/>
      <c r="KFF45" s="529"/>
      <c r="KFG45" s="527"/>
      <c r="KFH45" s="528"/>
      <c r="KFI45" s="528"/>
      <c r="KFJ45" s="528"/>
      <c r="KFK45" s="528"/>
      <c r="KFL45" s="528"/>
      <c r="KFM45" s="528"/>
      <c r="KFN45" s="528"/>
      <c r="KFO45" s="529"/>
      <c r="KFP45" s="527"/>
      <c r="KFQ45" s="528"/>
      <c r="KFR45" s="528"/>
      <c r="KFS45" s="528"/>
      <c r="KFT45" s="528"/>
      <c r="KFU45" s="528"/>
      <c r="KFV45" s="528"/>
      <c r="KFW45" s="528"/>
      <c r="KFX45" s="529"/>
      <c r="KFY45" s="527"/>
      <c r="KFZ45" s="528"/>
      <c r="KGA45" s="528"/>
      <c r="KGB45" s="528"/>
      <c r="KGC45" s="528"/>
      <c r="KGD45" s="528"/>
      <c r="KGE45" s="528"/>
      <c r="KGF45" s="528"/>
      <c r="KGG45" s="529"/>
      <c r="KGH45" s="527"/>
      <c r="KGI45" s="528"/>
      <c r="KGJ45" s="528"/>
      <c r="KGK45" s="528"/>
      <c r="KGL45" s="528"/>
      <c r="KGM45" s="528"/>
      <c r="KGN45" s="528"/>
      <c r="KGO45" s="528"/>
      <c r="KGP45" s="529"/>
      <c r="KGQ45" s="527"/>
      <c r="KGR45" s="528"/>
      <c r="KGS45" s="528"/>
      <c r="KGT45" s="528"/>
      <c r="KGU45" s="528"/>
      <c r="KGV45" s="528"/>
      <c r="KGW45" s="528"/>
      <c r="KGX45" s="528"/>
      <c r="KGY45" s="529"/>
      <c r="KGZ45" s="527"/>
      <c r="KHA45" s="528"/>
      <c r="KHB45" s="528"/>
      <c r="KHC45" s="528"/>
      <c r="KHD45" s="528"/>
      <c r="KHE45" s="528"/>
      <c r="KHF45" s="528"/>
      <c r="KHG45" s="528"/>
      <c r="KHH45" s="529"/>
      <c r="KHI45" s="527"/>
      <c r="KHJ45" s="528"/>
      <c r="KHK45" s="528"/>
      <c r="KHL45" s="528"/>
      <c r="KHM45" s="528"/>
      <c r="KHN45" s="528"/>
      <c r="KHO45" s="528"/>
      <c r="KHP45" s="528"/>
      <c r="KHQ45" s="529"/>
      <c r="KHR45" s="527"/>
      <c r="KHS45" s="528"/>
      <c r="KHT45" s="528"/>
      <c r="KHU45" s="528"/>
      <c r="KHV45" s="528"/>
      <c r="KHW45" s="528"/>
      <c r="KHX45" s="528"/>
      <c r="KHY45" s="528"/>
      <c r="KHZ45" s="529"/>
      <c r="KIA45" s="527"/>
      <c r="KIB45" s="528"/>
      <c r="KIC45" s="528"/>
      <c r="KID45" s="528"/>
      <c r="KIE45" s="528"/>
      <c r="KIF45" s="528"/>
      <c r="KIG45" s="528"/>
      <c r="KIH45" s="528"/>
      <c r="KII45" s="529"/>
      <c r="KIJ45" s="527"/>
      <c r="KIK45" s="528"/>
      <c r="KIL45" s="528"/>
      <c r="KIM45" s="528"/>
      <c r="KIN45" s="528"/>
      <c r="KIO45" s="528"/>
      <c r="KIP45" s="528"/>
      <c r="KIQ45" s="528"/>
      <c r="KIR45" s="529"/>
      <c r="KIS45" s="527"/>
      <c r="KIT45" s="528"/>
      <c r="KIU45" s="528"/>
      <c r="KIV45" s="528"/>
      <c r="KIW45" s="528"/>
      <c r="KIX45" s="528"/>
      <c r="KIY45" s="528"/>
      <c r="KIZ45" s="528"/>
      <c r="KJA45" s="529"/>
      <c r="KJB45" s="527"/>
      <c r="KJC45" s="528"/>
      <c r="KJD45" s="528"/>
      <c r="KJE45" s="528"/>
      <c r="KJF45" s="528"/>
      <c r="KJG45" s="528"/>
      <c r="KJH45" s="528"/>
      <c r="KJI45" s="528"/>
      <c r="KJJ45" s="529"/>
      <c r="KJK45" s="527"/>
      <c r="KJL45" s="528"/>
      <c r="KJM45" s="528"/>
      <c r="KJN45" s="528"/>
      <c r="KJO45" s="528"/>
      <c r="KJP45" s="528"/>
      <c r="KJQ45" s="528"/>
      <c r="KJR45" s="528"/>
      <c r="KJS45" s="529"/>
      <c r="KJT45" s="527"/>
      <c r="KJU45" s="528"/>
      <c r="KJV45" s="528"/>
      <c r="KJW45" s="528"/>
      <c r="KJX45" s="528"/>
      <c r="KJY45" s="528"/>
      <c r="KJZ45" s="528"/>
      <c r="KKA45" s="528"/>
      <c r="KKB45" s="529"/>
      <c r="KKC45" s="527"/>
      <c r="KKD45" s="528"/>
      <c r="KKE45" s="528"/>
      <c r="KKF45" s="528"/>
      <c r="KKG45" s="528"/>
      <c r="KKH45" s="528"/>
      <c r="KKI45" s="528"/>
      <c r="KKJ45" s="528"/>
      <c r="KKK45" s="529"/>
      <c r="KKL45" s="527"/>
      <c r="KKM45" s="528"/>
      <c r="KKN45" s="528"/>
      <c r="KKO45" s="528"/>
      <c r="KKP45" s="528"/>
      <c r="KKQ45" s="528"/>
      <c r="KKR45" s="528"/>
      <c r="KKS45" s="528"/>
      <c r="KKT45" s="529"/>
      <c r="KKU45" s="527"/>
      <c r="KKV45" s="528"/>
      <c r="KKW45" s="528"/>
      <c r="KKX45" s="528"/>
      <c r="KKY45" s="528"/>
      <c r="KKZ45" s="528"/>
      <c r="KLA45" s="528"/>
      <c r="KLB45" s="528"/>
      <c r="KLC45" s="529"/>
      <c r="KLD45" s="527"/>
      <c r="KLE45" s="528"/>
      <c r="KLF45" s="528"/>
      <c r="KLG45" s="528"/>
      <c r="KLH45" s="528"/>
      <c r="KLI45" s="528"/>
      <c r="KLJ45" s="528"/>
      <c r="KLK45" s="528"/>
      <c r="KLL45" s="529"/>
      <c r="KLM45" s="527"/>
      <c r="KLN45" s="528"/>
      <c r="KLO45" s="528"/>
      <c r="KLP45" s="528"/>
      <c r="KLQ45" s="528"/>
      <c r="KLR45" s="528"/>
      <c r="KLS45" s="528"/>
      <c r="KLT45" s="528"/>
      <c r="KLU45" s="529"/>
      <c r="KLV45" s="527"/>
      <c r="KLW45" s="528"/>
      <c r="KLX45" s="528"/>
      <c r="KLY45" s="528"/>
      <c r="KLZ45" s="528"/>
      <c r="KMA45" s="528"/>
      <c r="KMB45" s="528"/>
      <c r="KMC45" s="528"/>
      <c r="KMD45" s="529"/>
      <c r="KME45" s="527"/>
      <c r="KMF45" s="528"/>
      <c r="KMG45" s="528"/>
      <c r="KMH45" s="528"/>
      <c r="KMI45" s="528"/>
      <c r="KMJ45" s="528"/>
      <c r="KMK45" s="528"/>
      <c r="KML45" s="528"/>
      <c r="KMM45" s="529"/>
      <c r="KMN45" s="527"/>
      <c r="KMO45" s="528"/>
      <c r="KMP45" s="528"/>
      <c r="KMQ45" s="528"/>
      <c r="KMR45" s="528"/>
      <c r="KMS45" s="528"/>
      <c r="KMT45" s="528"/>
      <c r="KMU45" s="528"/>
      <c r="KMV45" s="529"/>
      <c r="KMW45" s="527"/>
      <c r="KMX45" s="528"/>
      <c r="KMY45" s="528"/>
      <c r="KMZ45" s="528"/>
      <c r="KNA45" s="528"/>
      <c r="KNB45" s="528"/>
      <c r="KNC45" s="528"/>
      <c r="KND45" s="528"/>
      <c r="KNE45" s="529"/>
      <c r="KNF45" s="527"/>
      <c r="KNG45" s="528"/>
      <c r="KNH45" s="528"/>
      <c r="KNI45" s="528"/>
      <c r="KNJ45" s="528"/>
      <c r="KNK45" s="528"/>
      <c r="KNL45" s="528"/>
      <c r="KNM45" s="528"/>
      <c r="KNN45" s="529"/>
      <c r="KNO45" s="527"/>
      <c r="KNP45" s="528"/>
      <c r="KNQ45" s="528"/>
      <c r="KNR45" s="528"/>
      <c r="KNS45" s="528"/>
      <c r="KNT45" s="528"/>
      <c r="KNU45" s="528"/>
      <c r="KNV45" s="528"/>
      <c r="KNW45" s="529"/>
      <c r="KNX45" s="527"/>
      <c r="KNY45" s="528"/>
      <c r="KNZ45" s="528"/>
      <c r="KOA45" s="528"/>
      <c r="KOB45" s="528"/>
      <c r="KOC45" s="528"/>
      <c r="KOD45" s="528"/>
      <c r="KOE45" s="528"/>
      <c r="KOF45" s="529"/>
      <c r="KOG45" s="527"/>
      <c r="KOH45" s="528"/>
      <c r="KOI45" s="528"/>
      <c r="KOJ45" s="528"/>
      <c r="KOK45" s="528"/>
      <c r="KOL45" s="528"/>
      <c r="KOM45" s="528"/>
      <c r="KON45" s="528"/>
      <c r="KOO45" s="529"/>
      <c r="KOP45" s="527"/>
      <c r="KOQ45" s="528"/>
      <c r="KOR45" s="528"/>
      <c r="KOS45" s="528"/>
      <c r="KOT45" s="528"/>
      <c r="KOU45" s="528"/>
      <c r="KOV45" s="528"/>
      <c r="KOW45" s="528"/>
      <c r="KOX45" s="529"/>
      <c r="KOY45" s="527"/>
      <c r="KOZ45" s="528"/>
      <c r="KPA45" s="528"/>
      <c r="KPB45" s="528"/>
      <c r="KPC45" s="528"/>
      <c r="KPD45" s="528"/>
      <c r="KPE45" s="528"/>
      <c r="KPF45" s="528"/>
      <c r="KPG45" s="529"/>
      <c r="KPH45" s="527"/>
      <c r="KPI45" s="528"/>
      <c r="KPJ45" s="528"/>
      <c r="KPK45" s="528"/>
      <c r="KPL45" s="528"/>
      <c r="KPM45" s="528"/>
      <c r="KPN45" s="528"/>
      <c r="KPO45" s="528"/>
      <c r="KPP45" s="529"/>
      <c r="KPQ45" s="527"/>
      <c r="KPR45" s="528"/>
      <c r="KPS45" s="528"/>
      <c r="KPT45" s="528"/>
      <c r="KPU45" s="528"/>
      <c r="KPV45" s="528"/>
      <c r="KPW45" s="528"/>
      <c r="KPX45" s="528"/>
      <c r="KPY45" s="529"/>
      <c r="KPZ45" s="527"/>
      <c r="KQA45" s="528"/>
      <c r="KQB45" s="528"/>
      <c r="KQC45" s="528"/>
      <c r="KQD45" s="528"/>
      <c r="KQE45" s="528"/>
      <c r="KQF45" s="528"/>
      <c r="KQG45" s="528"/>
      <c r="KQH45" s="529"/>
      <c r="KQI45" s="527"/>
      <c r="KQJ45" s="528"/>
      <c r="KQK45" s="528"/>
      <c r="KQL45" s="528"/>
      <c r="KQM45" s="528"/>
      <c r="KQN45" s="528"/>
      <c r="KQO45" s="528"/>
      <c r="KQP45" s="528"/>
      <c r="KQQ45" s="529"/>
      <c r="KQR45" s="527"/>
      <c r="KQS45" s="528"/>
      <c r="KQT45" s="528"/>
      <c r="KQU45" s="528"/>
      <c r="KQV45" s="528"/>
      <c r="KQW45" s="528"/>
      <c r="KQX45" s="528"/>
      <c r="KQY45" s="528"/>
      <c r="KQZ45" s="529"/>
      <c r="KRA45" s="527"/>
      <c r="KRB45" s="528"/>
      <c r="KRC45" s="528"/>
      <c r="KRD45" s="528"/>
      <c r="KRE45" s="528"/>
      <c r="KRF45" s="528"/>
      <c r="KRG45" s="528"/>
      <c r="KRH45" s="528"/>
      <c r="KRI45" s="529"/>
      <c r="KRJ45" s="527"/>
      <c r="KRK45" s="528"/>
      <c r="KRL45" s="528"/>
      <c r="KRM45" s="528"/>
      <c r="KRN45" s="528"/>
      <c r="KRO45" s="528"/>
      <c r="KRP45" s="528"/>
      <c r="KRQ45" s="528"/>
      <c r="KRR45" s="529"/>
      <c r="KRS45" s="527"/>
      <c r="KRT45" s="528"/>
      <c r="KRU45" s="528"/>
      <c r="KRV45" s="528"/>
      <c r="KRW45" s="528"/>
      <c r="KRX45" s="528"/>
      <c r="KRY45" s="528"/>
      <c r="KRZ45" s="528"/>
      <c r="KSA45" s="529"/>
      <c r="KSB45" s="527"/>
      <c r="KSC45" s="528"/>
      <c r="KSD45" s="528"/>
      <c r="KSE45" s="528"/>
      <c r="KSF45" s="528"/>
      <c r="KSG45" s="528"/>
      <c r="KSH45" s="528"/>
      <c r="KSI45" s="528"/>
      <c r="KSJ45" s="529"/>
      <c r="KSK45" s="527"/>
      <c r="KSL45" s="528"/>
      <c r="KSM45" s="528"/>
      <c r="KSN45" s="528"/>
      <c r="KSO45" s="528"/>
      <c r="KSP45" s="528"/>
      <c r="KSQ45" s="528"/>
      <c r="KSR45" s="528"/>
      <c r="KSS45" s="529"/>
      <c r="KST45" s="527"/>
      <c r="KSU45" s="528"/>
      <c r="KSV45" s="528"/>
      <c r="KSW45" s="528"/>
      <c r="KSX45" s="528"/>
      <c r="KSY45" s="528"/>
      <c r="KSZ45" s="528"/>
      <c r="KTA45" s="528"/>
      <c r="KTB45" s="529"/>
      <c r="KTC45" s="527"/>
      <c r="KTD45" s="528"/>
      <c r="KTE45" s="528"/>
      <c r="KTF45" s="528"/>
      <c r="KTG45" s="528"/>
      <c r="KTH45" s="528"/>
      <c r="KTI45" s="528"/>
      <c r="KTJ45" s="528"/>
      <c r="KTK45" s="529"/>
      <c r="KTL45" s="527"/>
      <c r="KTM45" s="528"/>
      <c r="KTN45" s="528"/>
      <c r="KTO45" s="528"/>
      <c r="KTP45" s="528"/>
      <c r="KTQ45" s="528"/>
      <c r="KTR45" s="528"/>
      <c r="KTS45" s="528"/>
      <c r="KTT45" s="529"/>
      <c r="KTU45" s="527"/>
      <c r="KTV45" s="528"/>
      <c r="KTW45" s="528"/>
      <c r="KTX45" s="528"/>
      <c r="KTY45" s="528"/>
      <c r="KTZ45" s="528"/>
      <c r="KUA45" s="528"/>
      <c r="KUB45" s="528"/>
      <c r="KUC45" s="529"/>
      <c r="KUD45" s="527"/>
      <c r="KUE45" s="528"/>
      <c r="KUF45" s="528"/>
      <c r="KUG45" s="528"/>
      <c r="KUH45" s="528"/>
      <c r="KUI45" s="528"/>
      <c r="KUJ45" s="528"/>
      <c r="KUK45" s="528"/>
      <c r="KUL45" s="529"/>
      <c r="KUM45" s="527"/>
      <c r="KUN45" s="528"/>
      <c r="KUO45" s="528"/>
      <c r="KUP45" s="528"/>
      <c r="KUQ45" s="528"/>
      <c r="KUR45" s="528"/>
      <c r="KUS45" s="528"/>
      <c r="KUT45" s="528"/>
      <c r="KUU45" s="529"/>
      <c r="KUV45" s="527"/>
      <c r="KUW45" s="528"/>
      <c r="KUX45" s="528"/>
      <c r="KUY45" s="528"/>
      <c r="KUZ45" s="528"/>
      <c r="KVA45" s="528"/>
      <c r="KVB45" s="528"/>
      <c r="KVC45" s="528"/>
      <c r="KVD45" s="529"/>
      <c r="KVE45" s="527"/>
      <c r="KVF45" s="528"/>
      <c r="KVG45" s="528"/>
      <c r="KVH45" s="528"/>
      <c r="KVI45" s="528"/>
      <c r="KVJ45" s="528"/>
      <c r="KVK45" s="528"/>
      <c r="KVL45" s="528"/>
      <c r="KVM45" s="529"/>
      <c r="KVN45" s="527"/>
      <c r="KVO45" s="528"/>
      <c r="KVP45" s="528"/>
      <c r="KVQ45" s="528"/>
      <c r="KVR45" s="528"/>
      <c r="KVS45" s="528"/>
      <c r="KVT45" s="528"/>
      <c r="KVU45" s="528"/>
      <c r="KVV45" s="529"/>
      <c r="KVW45" s="527"/>
      <c r="KVX45" s="528"/>
      <c r="KVY45" s="528"/>
      <c r="KVZ45" s="528"/>
      <c r="KWA45" s="528"/>
      <c r="KWB45" s="528"/>
      <c r="KWC45" s="528"/>
      <c r="KWD45" s="528"/>
      <c r="KWE45" s="529"/>
      <c r="KWF45" s="527"/>
      <c r="KWG45" s="528"/>
      <c r="KWH45" s="528"/>
      <c r="KWI45" s="528"/>
      <c r="KWJ45" s="528"/>
      <c r="KWK45" s="528"/>
      <c r="KWL45" s="528"/>
      <c r="KWM45" s="528"/>
      <c r="KWN45" s="529"/>
      <c r="KWO45" s="527"/>
      <c r="KWP45" s="528"/>
      <c r="KWQ45" s="528"/>
      <c r="KWR45" s="528"/>
      <c r="KWS45" s="528"/>
      <c r="KWT45" s="528"/>
      <c r="KWU45" s="528"/>
      <c r="KWV45" s="528"/>
      <c r="KWW45" s="529"/>
      <c r="KWX45" s="527"/>
      <c r="KWY45" s="528"/>
      <c r="KWZ45" s="528"/>
      <c r="KXA45" s="528"/>
      <c r="KXB45" s="528"/>
      <c r="KXC45" s="528"/>
      <c r="KXD45" s="528"/>
      <c r="KXE45" s="528"/>
      <c r="KXF45" s="529"/>
      <c r="KXG45" s="527"/>
      <c r="KXH45" s="528"/>
      <c r="KXI45" s="528"/>
      <c r="KXJ45" s="528"/>
      <c r="KXK45" s="528"/>
      <c r="KXL45" s="528"/>
      <c r="KXM45" s="528"/>
      <c r="KXN45" s="528"/>
      <c r="KXO45" s="529"/>
      <c r="KXP45" s="527"/>
      <c r="KXQ45" s="528"/>
      <c r="KXR45" s="528"/>
      <c r="KXS45" s="528"/>
      <c r="KXT45" s="528"/>
      <c r="KXU45" s="528"/>
      <c r="KXV45" s="528"/>
      <c r="KXW45" s="528"/>
      <c r="KXX45" s="529"/>
      <c r="KXY45" s="527"/>
      <c r="KXZ45" s="528"/>
      <c r="KYA45" s="528"/>
      <c r="KYB45" s="528"/>
      <c r="KYC45" s="528"/>
      <c r="KYD45" s="528"/>
      <c r="KYE45" s="528"/>
      <c r="KYF45" s="528"/>
      <c r="KYG45" s="529"/>
      <c r="KYH45" s="527"/>
      <c r="KYI45" s="528"/>
      <c r="KYJ45" s="528"/>
      <c r="KYK45" s="528"/>
      <c r="KYL45" s="528"/>
      <c r="KYM45" s="528"/>
      <c r="KYN45" s="528"/>
      <c r="KYO45" s="528"/>
      <c r="KYP45" s="529"/>
      <c r="KYQ45" s="527"/>
      <c r="KYR45" s="528"/>
      <c r="KYS45" s="528"/>
      <c r="KYT45" s="528"/>
      <c r="KYU45" s="528"/>
      <c r="KYV45" s="528"/>
      <c r="KYW45" s="528"/>
      <c r="KYX45" s="528"/>
      <c r="KYY45" s="529"/>
      <c r="KYZ45" s="527"/>
      <c r="KZA45" s="528"/>
      <c r="KZB45" s="528"/>
      <c r="KZC45" s="528"/>
      <c r="KZD45" s="528"/>
      <c r="KZE45" s="528"/>
      <c r="KZF45" s="528"/>
      <c r="KZG45" s="528"/>
      <c r="KZH45" s="529"/>
      <c r="KZI45" s="527"/>
      <c r="KZJ45" s="528"/>
      <c r="KZK45" s="528"/>
      <c r="KZL45" s="528"/>
      <c r="KZM45" s="528"/>
      <c r="KZN45" s="528"/>
      <c r="KZO45" s="528"/>
      <c r="KZP45" s="528"/>
      <c r="KZQ45" s="529"/>
      <c r="KZR45" s="527"/>
      <c r="KZS45" s="528"/>
      <c r="KZT45" s="528"/>
      <c r="KZU45" s="528"/>
      <c r="KZV45" s="528"/>
      <c r="KZW45" s="528"/>
      <c r="KZX45" s="528"/>
      <c r="KZY45" s="528"/>
      <c r="KZZ45" s="529"/>
      <c r="LAA45" s="527"/>
      <c r="LAB45" s="528"/>
      <c r="LAC45" s="528"/>
      <c r="LAD45" s="528"/>
      <c r="LAE45" s="528"/>
      <c r="LAF45" s="528"/>
      <c r="LAG45" s="528"/>
      <c r="LAH45" s="528"/>
      <c r="LAI45" s="529"/>
      <c r="LAJ45" s="527"/>
      <c r="LAK45" s="528"/>
      <c r="LAL45" s="528"/>
      <c r="LAM45" s="528"/>
      <c r="LAN45" s="528"/>
      <c r="LAO45" s="528"/>
      <c r="LAP45" s="528"/>
      <c r="LAQ45" s="528"/>
      <c r="LAR45" s="529"/>
      <c r="LAS45" s="527"/>
      <c r="LAT45" s="528"/>
      <c r="LAU45" s="528"/>
      <c r="LAV45" s="528"/>
      <c r="LAW45" s="528"/>
      <c r="LAX45" s="528"/>
      <c r="LAY45" s="528"/>
      <c r="LAZ45" s="528"/>
      <c r="LBA45" s="529"/>
      <c r="LBB45" s="527"/>
      <c r="LBC45" s="528"/>
      <c r="LBD45" s="528"/>
      <c r="LBE45" s="528"/>
      <c r="LBF45" s="528"/>
      <c r="LBG45" s="528"/>
      <c r="LBH45" s="528"/>
      <c r="LBI45" s="528"/>
      <c r="LBJ45" s="529"/>
      <c r="LBK45" s="527"/>
      <c r="LBL45" s="528"/>
      <c r="LBM45" s="528"/>
      <c r="LBN45" s="528"/>
      <c r="LBO45" s="528"/>
      <c r="LBP45" s="528"/>
      <c r="LBQ45" s="528"/>
      <c r="LBR45" s="528"/>
      <c r="LBS45" s="529"/>
      <c r="LBT45" s="527"/>
      <c r="LBU45" s="528"/>
      <c r="LBV45" s="528"/>
      <c r="LBW45" s="528"/>
      <c r="LBX45" s="528"/>
      <c r="LBY45" s="528"/>
      <c r="LBZ45" s="528"/>
      <c r="LCA45" s="528"/>
      <c r="LCB45" s="529"/>
      <c r="LCC45" s="527"/>
      <c r="LCD45" s="528"/>
      <c r="LCE45" s="528"/>
      <c r="LCF45" s="528"/>
      <c r="LCG45" s="528"/>
      <c r="LCH45" s="528"/>
      <c r="LCI45" s="528"/>
      <c r="LCJ45" s="528"/>
      <c r="LCK45" s="529"/>
      <c r="LCL45" s="527"/>
      <c r="LCM45" s="528"/>
      <c r="LCN45" s="528"/>
      <c r="LCO45" s="528"/>
      <c r="LCP45" s="528"/>
      <c r="LCQ45" s="528"/>
      <c r="LCR45" s="528"/>
      <c r="LCS45" s="528"/>
      <c r="LCT45" s="529"/>
      <c r="LCU45" s="527"/>
      <c r="LCV45" s="528"/>
      <c r="LCW45" s="528"/>
      <c r="LCX45" s="528"/>
      <c r="LCY45" s="528"/>
      <c r="LCZ45" s="528"/>
      <c r="LDA45" s="528"/>
      <c r="LDB45" s="528"/>
      <c r="LDC45" s="529"/>
      <c r="LDD45" s="527"/>
      <c r="LDE45" s="528"/>
      <c r="LDF45" s="528"/>
      <c r="LDG45" s="528"/>
      <c r="LDH45" s="528"/>
      <c r="LDI45" s="528"/>
      <c r="LDJ45" s="528"/>
      <c r="LDK45" s="528"/>
      <c r="LDL45" s="529"/>
      <c r="LDM45" s="527"/>
      <c r="LDN45" s="528"/>
      <c r="LDO45" s="528"/>
      <c r="LDP45" s="528"/>
      <c r="LDQ45" s="528"/>
      <c r="LDR45" s="528"/>
      <c r="LDS45" s="528"/>
      <c r="LDT45" s="528"/>
      <c r="LDU45" s="529"/>
      <c r="LDV45" s="527"/>
      <c r="LDW45" s="528"/>
      <c r="LDX45" s="528"/>
      <c r="LDY45" s="528"/>
      <c r="LDZ45" s="528"/>
      <c r="LEA45" s="528"/>
      <c r="LEB45" s="528"/>
      <c r="LEC45" s="528"/>
      <c r="LED45" s="529"/>
      <c r="LEE45" s="527"/>
      <c r="LEF45" s="528"/>
      <c r="LEG45" s="528"/>
      <c r="LEH45" s="528"/>
      <c r="LEI45" s="528"/>
      <c r="LEJ45" s="528"/>
      <c r="LEK45" s="528"/>
      <c r="LEL45" s="528"/>
      <c r="LEM45" s="529"/>
      <c r="LEN45" s="527"/>
      <c r="LEO45" s="528"/>
      <c r="LEP45" s="528"/>
      <c r="LEQ45" s="528"/>
      <c r="LER45" s="528"/>
      <c r="LES45" s="528"/>
      <c r="LET45" s="528"/>
      <c r="LEU45" s="528"/>
      <c r="LEV45" s="529"/>
      <c r="LEW45" s="527"/>
      <c r="LEX45" s="528"/>
      <c r="LEY45" s="528"/>
      <c r="LEZ45" s="528"/>
      <c r="LFA45" s="528"/>
      <c r="LFB45" s="528"/>
      <c r="LFC45" s="528"/>
      <c r="LFD45" s="528"/>
      <c r="LFE45" s="529"/>
      <c r="LFF45" s="527"/>
      <c r="LFG45" s="528"/>
      <c r="LFH45" s="528"/>
      <c r="LFI45" s="528"/>
      <c r="LFJ45" s="528"/>
      <c r="LFK45" s="528"/>
      <c r="LFL45" s="528"/>
      <c r="LFM45" s="528"/>
      <c r="LFN45" s="529"/>
      <c r="LFO45" s="527"/>
      <c r="LFP45" s="528"/>
      <c r="LFQ45" s="528"/>
      <c r="LFR45" s="528"/>
      <c r="LFS45" s="528"/>
      <c r="LFT45" s="528"/>
      <c r="LFU45" s="528"/>
      <c r="LFV45" s="528"/>
      <c r="LFW45" s="529"/>
      <c r="LFX45" s="527"/>
      <c r="LFY45" s="528"/>
      <c r="LFZ45" s="528"/>
      <c r="LGA45" s="528"/>
      <c r="LGB45" s="528"/>
      <c r="LGC45" s="528"/>
      <c r="LGD45" s="528"/>
      <c r="LGE45" s="528"/>
      <c r="LGF45" s="529"/>
      <c r="LGG45" s="527"/>
      <c r="LGH45" s="528"/>
      <c r="LGI45" s="528"/>
      <c r="LGJ45" s="528"/>
      <c r="LGK45" s="528"/>
      <c r="LGL45" s="528"/>
      <c r="LGM45" s="528"/>
      <c r="LGN45" s="528"/>
      <c r="LGO45" s="529"/>
      <c r="LGP45" s="527"/>
      <c r="LGQ45" s="528"/>
      <c r="LGR45" s="528"/>
      <c r="LGS45" s="528"/>
      <c r="LGT45" s="528"/>
      <c r="LGU45" s="528"/>
      <c r="LGV45" s="528"/>
      <c r="LGW45" s="528"/>
      <c r="LGX45" s="529"/>
      <c r="LGY45" s="527"/>
      <c r="LGZ45" s="528"/>
      <c r="LHA45" s="528"/>
      <c r="LHB45" s="528"/>
      <c r="LHC45" s="528"/>
      <c r="LHD45" s="528"/>
      <c r="LHE45" s="528"/>
      <c r="LHF45" s="528"/>
      <c r="LHG45" s="529"/>
      <c r="LHH45" s="527"/>
      <c r="LHI45" s="528"/>
      <c r="LHJ45" s="528"/>
      <c r="LHK45" s="528"/>
      <c r="LHL45" s="528"/>
      <c r="LHM45" s="528"/>
      <c r="LHN45" s="528"/>
      <c r="LHO45" s="528"/>
      <c r="LHP45" s="529"/>
      <c r="LHQ45" s="527"/>
      <c r="LHR45" s="528"/>
      <c r="LHS45" s="528"/>
      <c r="LHT45" s="528"/>
      <c r="LHU45" s="528"/>
      <c r="LHV45" s="528"/>
      <c r="LHW45" s="528"/>
      <c r="LHX45" s="528"/>
      <c r="LHY45" s="529"/>
      <c r="LHZ45" s="527"/>
      <c r="LIA45" s="528"/>
      <c r="LIB45" s="528"/>
      <c r="LIC45" s="528"/>
      <c r="LID45" s="528"/>
      <c r="LIE45" s="528"/>
      <c r="LIF45" s="528"/>
      <c r="LIG45" s="528"/>
      <c r="LIH45" s="529"/>
      <c r="LII45" s="527"/>
      <c r="LIJ45" s="528"/>
      <c r="LIK45" s="528"/>
      <c r="LIL45" s="528"/>
      <c r="LIM45" s="528"/>
      <c r="LIN45" s="528"/>
      <c r="LIO45" s="528"/>
      <c r="LIP45" s="528"/>
      <c r="LIQ45" s="529"/>
      <c r="LIR45" s="527"/>
      <c r="LIS45" s="528"/>
      <c r="LIT45" s="528"/>
      <c r="LIU45" s="528"/>
      <c r="LIV45" s="528"/>
      <c r="LIW45" s="528"/>
      <c r="LIX45" s="528"/>
      <c r="LIY45" s="528"/>
      <c r="LIZ45" s="529"/>
      <c r="LJA45" s="527"/>
      <c r="LJB45" s="528"/>
      <c r="LJC45" s="528"/>
      <c r="LJD45" s="528"/>
      <c r="LJE45" s="528"/>
      <c r="LJF45" s="528"/>
      <c r="LJG45" s="528"/>
      <c r="LJH45" s="528"/>
      <c r="LJI45" s="529"/>
      <c r="LJJ45" s="527"/>
      <c r="LJK45" s="528"/>
      <c r="LJL45" s="528"/>
      <c r="LJM45" s="528"/>
      <c r="LJN45" s="528"/>
      <c r="LJO45" s="528"/>
      <c r="LJP45" s="528"/>
      <c r="LJQ45" s="528"/>
      <c r="LJR45" s="529"/>
      <c r="LJS45" s="527"/>
      <c r="LJT45" s="528"/>
      <c r="LJU45" s="528"/>
      <c r="LJV45" s="528"/>
      <c r="LJW45" s="528"/>
      <c r="LJX45" s="528"/>
      <c r="LJY45" s="528"/>
      <c r="LJZ45" s="528"/>
      <c r="LKA45" s="529"/>
      <c r="LKB45" s="527"/>
      <c r="LKC45" s="528"/>
      <c r="LKD45" s="528"/>
      <c r="LKE45" s="528"/>
      <c r="LKF45" s="528"/>
      <c r="LKG45" s="528"/>
      <c r="LKH45" s="528"/>
      <c r="LKI45" s="528"/>
      <c r="LKJ45" s="529"/>
      <c r="LKK45" s="527"/>
      <c r="LKL45" s="528"/>
      <c r="LKM45" s="528"/>
      <c r="LKN45" s="528"/>
      <c r="LKO45" s="528"/>
      <c r="LKP45" s="528"/>
      <c r="LKQ45" s="528"/>
      <c r="LKR45" s="528"/>
      <c r="LKS45" s="529"/>
      <c r="LKT45" s="527"/>
      <c r="LKU45" s="528"/>
      <c r="LKV45" s="528"/>
      <c r="LKW45" s="528"/>
      <c r="LKX45" s="528"/>
      <c r="LKY45" s="528"/>
      <c r="LKZ45" s="528"/>
      <c r="LLA45" s="528"/>
      <c r="LLB45" s="529"/>
      <c r="LLC45" s="527"/>
      <c r="LLD45" s="528"/>
      <c r="LLE45" s="528"/>
      <c r="LLF45" s="528"/>
      <c r="LLG45" s="528"/>
      <c r="LLH45" s="528"/>
      <c r="LLI45" s="528"/>
      <c r="LLJ45" s="528"/>
      <c r="LLK45" s="529"/>
      <c r="LLL45" s="527"/>
      <c r="LLM45" s="528"/>
      <c r="LLN45" s="528"/>
      <c r="LLO45" s="528"/>
      <c r="LLP45" s="528"/>
      <c r="LLQ45" s="528"/>
      <c r="LLR45" s="528"/>
      <c r="LLS45" s="528"/>
      <c r="LLT45" s="529"/>
      <c r="LLU45" s="527"/>
      <c r="LLV45" s="528"/>
      <c r="LLW45" s="528"/>
      <c r="LLX45" s="528"/>
      <c r="LLY45" s="528"/>
      <c r="LLZ45" s="528"/>
      <c r="LMA45" s="528"/>
      <c r="LMB45" s="528"/>
      <c r="LMC45" s="529"/>
      <c r="LMD45" s="527"/>
      <c r="LME45" s="528"/>
      <c r="LMF45" s="528"/>
      <c r="LMG45" s="528"/>
      <c r="LMH45" s="528"/>
      <c r="LMI45" s="528"/>
      <c r="LMJ45" s="528"/>
      <c r="LMK45" s="528"/>
      <c r="LML45" s="529"/>
      <c r="LMM45" s="527"/>
      <c r="LMN45" s="528"/>
      <c r="LMO45" s="528"/>
      <c r="LMP45" s="528"/>
      <c r="LMQ45" s="528"/>
      <c r="LMR45" s="528"/>
      <c r="LMS45" s="528"/>
      <c r="LMT45" s="528"/>
      <c r="LMU45" s="529"/>
      <c r="LMV45" s="527"/>
      <c r="LMW45" s="528"/>
      <c r="LMX45" s="528"/>
      <c r="LMY45" s="528"/>
      <c r="LMZ45" s="528"/>
      <c r="LNA45" s="528"/>
      <c r="LNB45" s="528"/>
      <c r="LNC45" s="528"/>
      <c r="LND45" s="529"/>
      <c r="LNE45" s="527"/>
      <c r="LNF45" s="528"/>
      <c r="LNG45" s="528"/>
      <c r="LNH45" s="528"/>
      <c r="LNI45" s="528"/>
      <c r="LNJ45" s="528"/>
      <c r="LNK45" s="528"/>
      <c r="LNL45" s="528"/>
      <c r="LNM45" s="529"/>
      <c r="LNN45" s="527"/>
      <c r="LNO45" s="528"/>
      <c r="LNP45" s="528"/>
      <c r="LNQ45" s="528"/>
      <c r="LNR45" s="528"/>
      <c r="LNS45" s="528"/>
      <c r="LNT45" s="528"/>
      <c r="LNU45" s="528"/>
      <c r="LNV45" s="529"/>
      <c r="LNW45" s="527"/>
      <c r="LNX45" s="528"/>
      <c r="LNY45" s="528"/>
      <c r="LNZ45" s="528"/>
      <c r="LOA45" s="528"/>
      <c r="LOB45" s="528"/>
      <c r="LOC45" s="528"/>
      <c r="LOD45" s="528"/>
      <c r="LOE45" s="529"/>
      <c r="LOF45" s="527"/>
      <c r="LOG45" s="528"/>
      <c r="LOH45" s="528"/>
      <c r="LOI45" s="528"/>
      <c r="LOJ45" s="528"/>
      <c r="LOK45" s="528"/>
      <c r="LOL45" s="528"/>
      <c r="LOM45" s="528"/>
      <c r="LON45" s="529"/>
      <c r="LOO45" s="527"/>
      <c r="LOP45" s="528"/>
      <c r="LOQ45" s="528"/>
      <c r="LOR45" s="528"/>
      <c r="LOS45" s="528"/>
      <c r="LOT45" s="528"/>
      <c r="LOU45" s="528"/>
      <c r="LOV45" s="528"/>
      <c r="LOW45" s="529"/>
      <c r="LOX45" s="527"/>
      <c r="LOY45" s="528"/>
      <c r="LOZ45" s="528"/>
      <c r="LPA45" s="528"/>
      <c r="LPB45" s="528"/>
      <c r="LPC45" s="528"/>
      <c r="LPD45" s="528"/>
      <c r="LPE45" s="528"/>
      <c r="LPF45" s="529"/>
      <c r="LPG45" s="527"/>
      <c r="LPH45" s="528"/>
      <c r="LPI45" s="528"/>
      <c r="LPJ45" s="528"/>
      <c r="LPK45" s="528"/>
      <c r="LPL45" s="528"/>
      <c r="LPM45" s="528"/>
      <c r="LPN45" s="528"/>
      <c r="LPO45" s="529"/>
      <c r="LPP45" s="527"/>
      <c r="LPQ45" s="528"/>
      <c r="LPR45" s="528"/>
      <c r="LPS45" s="528"/>
      <c r="LPT45" s="528"/>
      <c r="LPU45" s="528"/>
      <c r="LPV45" s="528"/>
      <c r="LPW45" s="528"/>
      <c r="LPX45" s="529"/>
      <c r="LPY45" s="527"/>
      <c r="LPZ45" s="528"/>
      <c r="LQA45" s="528"/>
      <c r="LQB45" s="528"/>
      <c r="LQC45" s="528"/>
      <c r="LQD45" s="528"/>
      <c r="LQE45" s="528"/>
      <c r="LQF45" s="528"/>
      <c r="LQG45" s="529"/>
      <c r="LQH45" s="527"/>
      <c r="LQI45" s="528"/>
      <c r="LQJ45" s="528"/>
      <c r="LQK45" s="528"/>
      <c r="LQL45" s="528"/>
      <c r="LQM45" s="528"/>
      <c r="LQN45" s="528"/>
      <c r="LQO45" s="528"/>
      <c r="LQP45" s="529"/>
      <c r="LQQ45" s="527"/>
      <c r="LQR45" s="528"/>
      <c r="LQS45" s="528"/>
      <c r="LQT45" s="528"/>
      <c r="LQU45" s="528"/>
      <c r="LQV45" s="528"/>
      <c r="LQW45" s="528"/>
      <c r="LQX45" s="528"/>
      <c r="LQY45" s="529"/>
      <c r="LQZ45" s="527"/>
      <c r="LRA45" s="528"/>
      <c r="LRB45" s="528"/>
      <c r="LRC45" s="528"/>
      <c r="LRD45" s="528"/>
      <c r="LRE45" s="528"/>
      <c r="LRF45" s="528"/>
      <c r="LRG45" s="528"/>
      <c r="LRH45" s="529"/>
      <c r="LRI45" s="527"/>
      <c r="LRJ45" s="528"/>
      <c r="LRK45" s="528"/>
      <c r="LRL45" s="528"/>
      <c r="LRM45" s="528"/>
      <c r="LRN45" s="528"/>
      <c r="LRO45" s="528"/>
      <c r="LRP45" s="528"/>
      <c r="LRQ45" s="529"/>
      <c r="LRR45" s="527"/>
      <c r="LRS45" s="528"/>
      <c r="LRT45" s="528"/>
      <c r="LRU45" s="528"/>
      <c r="LRV45" s="528"/>
      <c r="LRW45" s="528"/>
      <c r="LRX45" s="528"/>
      <c r="LRY45" s="528"/>
      <c r="LRZ45" s="529"/>
      <c r="LSA45" s="527"/>
      <c r="LSB45" s="528"/>
      <c r="LSC45" s="528"/>
      <c r="LSD45" s="528"/>
      <c r="LSE45" s="528"/>
      <c r="LSF45" s="528"/>
      <c r="LSG45" s="528"/>
      <c r="LSH45" s="528"/>
      <c r="LSI45" s="529"/>
      <c r="LSJ45" s="527"/>
      <c r="LSK45" s="528"/>
      <c r="LSL45" s="528"/>
      <c r="LSM45" s="528"/>
      <c r="LSN45" s="528"/>
      <c r="LSO45" s="528"/>
      <c r="LSP45" s="528"/>
      <c r="LSQ45" s="528"/>
      <c r="LSR45" s="529"/>
      <c r="LSS45" s="527"/>
      <c r="LST45" s="528"/>
      <c r="LSU45" s="528"/>
      <c r="LSV45" s="528"/>
      <c r="LSW45" s="528"/>
      <c r="LSX45" s="528"/>
      <c r="LSY45" s="528"/>
      <c r="LSZ45" s="528"/>
      <c r="LTA45" s="529"/>
      <c r="LTB45" s="527"/>
      <c r="LTC45" s="528"/>
      <c r="LTD45" s="528"/>
      <c r="LTE45" s="528"/>
      <c r="LTF45" s="528"/>
      <c r="LTG45" s="528"/>
      <c r="LTH45" s="528"/>
      <c r="LTI45" s="528"/>
      <c r="LTJ45" s="529"/>
      <c r="LTK45" s="527"/>
      <c r="LTL45" s="528"/>
      <c r="LTM45" s="528"/>
      <c r="LTN45" s="528"/>
      <c r="LTO45" s="528"/>
      <c r="LTP45" s="528"/>
      <c r="LTQ45" s="528"/>
      <c r="LTR45" s="528"/>
      <c r="LTS45" s="529"/>
      <c r="LTT45" s="527"/>
      <c r="LTU45" s="528"/>
      <c r="LTV45" s="528"/>
      <c r="LTW45" s="528"/>
      <c r="LTX45" s="528"/>
      <c r="LTY45" s="528"/>
      <c r="LTZ45" s="528"/>
      <c r="LUA45" s="528"/>
      <c r="LUB45" s="529"/>
      <c r="LUC45" s="527"/>
      <c r="LUD45" s="528"/>
      <c r="LUE45" s="528"/>
      <c r="LUF45" s="528"/>
      <c r="LUG45" s="528"/>
      <c r="LUH45" s="528"/>
      <c r="LUI45" s="528"/>
      <c r="LUJ45" s="528"/>
      <c r="LUK45" s="529"/>
      <c r="LUL45" s="527"/>
      <c r="LUM45" s="528"/>
      <c r="LUN45" s="528"/>
      <c r="LUO45" s="528"/>
      <c r="LUP45" s="528"/>
      <c r="LUQ45" s="528"/>
      <c r="LUR45" s="528"/>
      <c r="LUS45" s="528"/>
      <c r="LUT45" s="529"/>
      <c r="LUU45" s="527"/>
      <c r="LUV45" s="528"/>
      <c r="LUW45" s="528"/>
      <c r="LUX45" s="528"/>
      <c r="LUY45" s="528"/>
      <c r="LUZ45" s="528"/>
      <c r="LVA45" s="528"/>
      <c r="LVB45" s="528"/>
      <c r="LVC45" s="529"/>
      <c r="LVD45" s="527"/>
      <c r="LVE45" s="528"/>
      <c r="LVF45" s="528"/>
      <c r="LVG45" s="528"/>
      <c r="LVH45" s="528"/>
      <c r="LVI45" s="528"/>
      <c r="LVJ45" s="528"/>
      <c r="LVK45" s="528"/>
      <c r="LVL45" s="529"/>
      <c r="LVM45" s="527"/>
      <c r="LVN45" s="528"/>
      <c r="LVO45" s="528"/>
      <c r="LVP45" s="528"/>
      <c r="LVQ45" s="528"/>
      <c r="LVR45" s="528"/>
      <c r="LVS45" s="528"/>
      <c r="LVT45" s="528"/>
      <c r="LVU45" s="529"/>
      <c r="LVV45" s="527"/>
      <c r="LVW45" s="528"/>
      <c r="LVX45" s="528"/>
      <c r="LVY45" s="528"/>
      <c r="LVZ45" s="528"/>
      <c r="LWA45" s="528"/>
      <c r="LWB45" s="528"/>
      <c r="LWC45" s="528"/>
      <c r="LWD45" s="529"/>
      <c r="LWE45" s="527"/>
      <c r="LWF45" s="528"/>
      <c r="LWG45" s="528"/>
      <c r="LWH45" s="528"/>
      <c r="LWI45" s="528"/>
      <c r="LWJ45" s="528"/>
      <c r="LWK45" s="528"/>
      <c r="LWL45" s="528"/>
      <c r="LWM45" s="529"/>
      <c r="LWN45" s="527"/>
      <c r="LWO45" s="528"/>
      <c r="LWP45" s="528"/>
      <c r="LWQ45" s="528"/>
      <c r="LWR45" s="528"/>
      <c r="LWS45" s="528"/>
      <c r="LWT45" s="528"/>
      <c r="LWU45" s="528"/>
      <c r="LWV45" s="529"/>
      <c r="LWW45" s="527"/>
      <c r="LWX45" s="528"/>
      <c r="LWY45" s="528"/>
      <c r="LWZ45" s="528"/>
      <c r="LXA45" s="528"/>
      <c r="LXB45" s="528"/>
      <c r="LXC45" s="528"/>
      <c r="LXD45" s="528"/>
      <c r="LXE45" s="529"/>
      <c r="LXF45" s="527"/>
      <c r="LXG45" s="528"/>
      <c r="LXH45" s="528"/>
      <c r="LXI45" s="528"/>
      <c r="LXJ45" s="528"/>
      <c r="LXK45" s="528"/>
      <c r="LXL45" s="528"/>
      <c r="LXM45" s="528"/>
      <c r="LXN45" s="529"/>
      <c r="LXO45" s="527"/>
      <c r="LXP45" s="528"/>
      <c r="LXQ45" s="528"/>
      <c r="LXR45" s="528"/>
      <c r="LXS45" s="528"/>
      <c r="LXT45" s="528"/>
      <c r="LXU45" s="528"/>
      <c r="LXV45" s="528"/>
      <c r="LXW45" s="529"/>
      <c r="LXX45" s="527"/>
      <c r="LXY45" s="528"/>
      <c r="LXZ45" s="528"/>
      <c r="LYA45" s="528"/>
      <c r="LYB45" s="528"/>
      <c r="LYC45" s="528"/>
      <c r="LYD45" s="528"/>
      <c r="LYE45" s="528"/>
      <c r="LYF45" s="529"/>
      <c r="LYG45" s="527"/>
      <c r="LYH45" s="528"/>
      <c r="LYI45" s="528"/>
      <c r="LYJ45" s="528"/>
      <c r="LYK45" s="528"/>
      <c r="LYL45" s="528"/>
      <c r="LYM45" s="528"/>
      <c r="LYN45" s="528"/>
      <c r="LYO45" s="529"/>
      <c r="LYP45" s="527"/>
      <c r="LYQ45" s="528"/>
      <c r="LYR45" s="528"/>
      <c r="LYS45" s="528"/>
      <c r="LYT45" s="528"/>
      <c r="LYU45" s="528"/>
      <c r="LYV45" s="528"/>
      <c r="LYW45" s="528"/>
      <c r="LYX45" s="529"/>
      <c r="LYY45" s="527"/>
      <c r="LYZ45" s="528"/>
      <c r="LZA45" s="528"/>
      <c r="LZB45" s="528"/>
      <c r="LZC45" s="528"/>
      <c r="LZD45" s="528"/>
      <c r="LZE45" s="528"/>
      <c r="LZF45" s="528"/>
      <c r="LZG45" s="529"/>
      <c r="LZH45" s="527"/>
      <c r="LZI45" s="528"/>
      <c r="LZJ45" s="528"/>
      <c r="LZK45" s="528"/>
      <c r="LZL45" s="528"/>
      <c r="LZM45" s="528"/>
      <c r="LZN45" s="528"/>
      <c r="LZO45" s="528"/>
      <c r="LZP45" s="529"/>
      <c r="LZQ45" s="527"/>
      <c r="LZR45" s="528"/>
      <c r="LZS45" s="528"/>
      <c r="LZT45" s="528"/>
      <c r="LZU45" s="528"/>
      <c r="LZV45" s="528"/>
      <c r="LZW45" s="528"/>
      <c r="LZX45" s="528"/>
      <c r="LZY45" s="529"/>
      <c r="LZZ45" s="527"/>
      <c r="MAA45" s="528"/>
      <c r="MAB45" s="528"/>
      <c r="MAC45" s="528"/>
      <c r="MAD45" s="528"/>
      <c r="MAE45" s="528"/>
      <c r="MAF45" s="528"/>
      <c r="MAG45" s="528"/>
      <c r="MAH45" s="529"/>
      <c r="MAI45" s="527"/>
      <c r="MAJ45" s="528"/>
      <c r="MAK45" s="528"/>
      <c r="MAL45" s="528"/>
      <c r="MAM45" s="528"/>
      <c r="MAN45" s="528"/>
      <c r="MAO45" s="528"/>
      <c r="MAP45" s="528"/>
      <c r="MAQ45" s="529"/>
      <c r="MAR45" s="527"/>
      <c r="MAS45" s="528"/>
      <c r="MAT45" s="528"/>
      <c r="MAU45" s="528"/>
      <c r="MAV45" s="528"/>
      <c r="MAW45" s="528"/>
      <c r="MAX45" s="528"/>
      <c r="MAY45" s="528"/>
      <c r="MAZ45" s="529"/>
      <c r="MBA45" s="527"/>
      <c r="MBB45" s="528"/>
      <c r="MBC45" s="528"/>
      <c r="MBD45" s="528"/>
      <c r="MBE45" s="528"/>
      <c r="MBF45" s="528"/>
      <c r="MBG45" s="528"/>
      <c r="MBH45" s="528"/>
      <c r="MBI45" s="529"/>
      <c r="MBJ45" s="527"/>
      <c r="MBK45" s="528"/>
      <c r="MBL45" s="528"/>
      <c r="MBM45" s="528"/>
      <c r="MBN45" s="528"/>
      <c r="MBO45" s="528"/>
      <c r="MBP45" s="528"/>
      <c r="MBQ45" s="528"/>
      <c r="MBR45" s="529"/>
      <c r="MBS45" s="527"/>
      <c r="MBT45" s="528"/>
      <c r="MBU45" s="528"/>
      <c r="MBV45" s="528"/>
      <c r="MBW45" s="528"/>
      <c r="MBX45" s="528"/>
      <c r="MBY45" s="528"/>
      <c r="MBZ45" s="528"/>
      <c r="MCA45" s="529"/>
      <c r="MCB45" s="527"/>
      <c r="MCC45" s="528"/>
      <c r="MCD45" s="528"/>
      <c r="MCE45" s="528"/>
      <c r="MCF45" s="528"/>
      <c r="MCG45" s="528"/>
      <c r="MCH45" s="528"/>
      <c r="MCI45" s="528"/>
      <c r="MCJ45" s="529"/>
      <c r="MCK45" s="527"/>
      <c r="MCL45" s="528"/>
      <c r="MCM45" s="528"/>
      <c r="MCN45" s="528"/>
      <c r="MCO45" s="528"/>
      <c r="MCP45" s="528"/>
      <c r="MCQ45" s="528"/>
      <c r="MCR45" s="528"/>
      <c r="MCS45" s="529"/>
      <c r="MCT45" s="527"/>
      <c r="MCU45" s="528"/>
      <c r="MCV45" s="528"/>
      <c r="MCW45" s="528"/>
      <c r="MCX45" s="528"/>
      <c r="MCY45" s="528"/>
      <c r="MCZ45" s="528"/>
      <c r="MDA45" s="528"/>
      <c r="MDB45" s="529"/>
      <c r="MDC45" s="527"/>
      <c r="MDD45" s="528"/>
      <c r="MDE45" s="528"/>
      <c r="MDF45" s="528"/>
      <c r="MDG45" s="528"/>
      <c r="MDH45" s="528"/>
      <c r="MDI45" s="528"/>
      <c r="MDJ45" s="528"/>
      <c r="MDK45" s="529"/>
      <c r="MDL45" s="527"/>
      <c r="MDM45" s="528"/>
      <c r="MDN45" s="528"/>
      <c r="MDO45" s="528"/>
      <c r="MDP45" s="528"/>
      <c r="MDQ45" s="528"/>
      <c r="MDR45" s="528"/>
      <c r="MDS45" s="528"/>
      <c r="MDT45" s="529"/>
      <c r="MDU45" s="527"/>
      <c r="MDV45" s="528"/>
      <c r="MDW45" s="528"/>
      <c r="MDX45" s="528"/>
      <c r="MDY45" s="528"/>
      <c r="MDZ45" s="528"/>
      <c r="MEA45" s="528"/>
      <c r="MEB45" s="528"/>
      <c r="MEC45" s="529"/>
      <c r="MED45" s="527"/>
      <c r="MEE45" s="528"/>
      <c r="MEF45" s="528"/>
      <c r="MEG45" s="528"/>
      <c r="MEH45" s="528"/>
      <c r="MEI45" s="528"/>
      <c r="MEJ45" s="528"/>
      <c r="MEK45" s="528"/>
      <c r="MEL45" s="529"/>
      <c r="MEM45" s="527"/>
      <c r="MEN45" s="528"/>
      <c r="MEO45" s="528"/>
      <c r="MEP45" s="528"/>
      <c r="MEQ45" s="528"/>
      <c r="MER45" s="528"/>
      <c r="MES45" s="528"/>
      <c r="MET45" s="528"/>
      <c r="MEU45" s="529"/>
      <c r="MEV45" s="527"/>
      <c r="MEW45" s="528"/>
      <c r="MEX45" s="528"/>
      <c r="MEY45" s="528"/>
      <c r="MEZ45" s="528"/>
      <c r="MFA45" s="528"/>
      <c r="MFB45" s="528"/>
      <c r="MFC45" s="528"/>
      <c r="MFD45" s="529"/>
      <c r="MFE45" s="527"/>
      <c r="MFF45" s="528"/>
      <c r="MFG45" s="528"/>
      <c r="MFH45" s="528"/>
      <c r="MFI45" s="528"/>
      <c r="MFJ45" s="528"/>
      <c r="MFK45" s="528"/>
      <c r="MFL45" s="528"/>
      <c r="MFM45" s="529"/>
      <c r="MFN45" s="527"/>
      <c r="MFO45" s="528"/>
      <c r="MFP45" s="528"/>
      <c r="MFQ45" s="528"/>
      <c r="MFR45" s="528"/>
      <c r="MFS45" s="528"/>
      <c r="MFT45" s="528"/>
      <c r="MFU45" s="528"/>
      <c r="MFV45" s="529"/>
      <c r="MFW45" s="527"/>
      <c r="MFX45" s="528"/>
      <c r="MFY45" s="528"/>
      <c r="MFZ45" s="528"/>
      <c r="MGA45" s="528"/>
      <c r="MGB45" s="528"/>
      <c r="MGC45" s="528"/>
      <c r="MGD45" s="528"/>
      <c r="MGE45" s="529"/>
      <c r="MGF45" s="527"/>
      <c r="MGG45" s="528"/>
      <c r="MGH45" s="528"/>
      <c r="MGI45" s="528"/>
      <c r="MGJ45" s="528"/>
      <c r="MGK45" s="528"/>
      <c r="MGL45" s="528"/>
      <c r="MGM45" s="528"/>
      <c r="MGN45" s="529"/>
      <c r="MGO45" s="527"/>
      <c r="MGP45" s="528"/>
      <c r="MGQ45" s="528"/>
      <c r="MGR45" s="528"/>
      <c r="MGS45" s="528"/>
      <c r="MGT45" s="528"/>
      <c r="MGU45" s="528"/>
      <c r="MGV45" s="528"/>
      <c r="MGW45" s="529"/>
      <c r="MGX45" s="527"/>
      <c r="MGY45" s="528"/>
      <c r="MGZ45" s="528"/>
      <c r="MHA45" s="528"/>
      <c r="MHB45" s="528"/>
      <c r="MHC45" s="528"/>
      <c r="MHD45" s="528"/>
      <c r="MHE45" s="528"/>
      <c r="MHF45" s="529"/>
      <c r="MHG45" s="527"/>
      <c r="MHH45" s="528"/>
      <c r="MHI45" s="528"/>
      <c r="MHJ45" s="528"/>
      <c r="MHK45" s="528"/>
      <c r="MHL45" s="528"/>
      <c r="MHM45" s="528"/>
      <c r="MHN45" s="528"/>
      <c r="MHO45" s="529"/>
      <c r="MHP45" s="527"/>
      <c r="MHQ45" s="528"/>
      <c r="MHR45" s="528"/>
      <c r="MHS45" s="528"/>
      <c r="MHT45" s="528"/>
      <c r="MHU45" s="528"/>
      <c r="MHV45" s="528"/>
      <c r="MHW45" s="528"/>
      <c r="MHX45" s="529"/>
      <c r="MHY45" s="527"/>
      <c r="MHZ45" s="528"/>
      <c r="MIA45" s="528"/>
      <c r="MIB45" s="528"/>
      <c r="MIC45" s="528"/>
      <c r="MID45" s="528"/>
      <c r="MIE45" s="528"/>
      <c r="MIF45" s="528"/>
      <c r="MIG45" s="529"/>
      <c r="MIH45" s="527"/>
      <c r="MII45" s="528"/>
      <c r="MIJ45" s="528"/>
      <c r="MIK45" s="528"/>
      <c r="MIL45" s="528"/>
      <c r="MIM45" s="528"/>
      <c r="MIN45" s="528"/>
      <c r="MIO45" s="528"/>
      <c r="MIP45" s="529"/>
      <c r="MIQ45" s="527"/>
      <c r="MIR45" s="528"/>
      <c r="MIS45" s="528"/>
      <c r="MIT45" s="528"/>
      <c r="MIU45" s="528"/>
      <c r="MIV45" s="528"/>
      <c r="MIW45" s="528"/>
      <c r="MIX45" s="528"/>
      <c r="MIY45" s="529"/>
      <c r="MIZ45" s="527"/>
      <c r="MJA45" s="528"/>
      <c r="MJB45" s="528"/>
      <c r="MJC45" s="528"/>
      <c r="MJD45" s="528"/>
      <c r="MJE45" s="528"/>
      <c r="MJF45" s="528"/>
      <c r="MJG45" s="528"/>
      <c r="MJH45" s="529"/>
      <c r="MJI45" s="527"/>
      <c r="MJJ45" s="528"/>
      <c r="MJK45" s="528"/>
      <c r="MJL45" s="528"/>
      <c r="MJM45" s="528"/>
      <c r="MJN45" s="528"/>
      <c r="MJO45" s="528"/>
      <c r="MJP45" s="528"/>
      <c r="MJQ45" s="529"/>
      <c r="MJR45" s="527"/>
      <c r="MJS45" s="528"/>
      <c r="MJT45" s="528"/>
      <c r="MJU45" s="528"/>
      <c r="MJV45" s="528"/>
      <c r="MJW45" s="528"/>
      <c r="MJX45" s="528"/>
      <c r="MJY45" s="528"/>
      <c r="MJZ45" s="529"/>
      <c r="MKA45" s="527"/>
      <c r="MKB45" s="528"/>
      <c r="MKC45" s="528"/>
      <c r="MKD45" s="528"/>
      <c r="MKE45" s="528"/>
      <c r="MKF45" s="528"/>
      <c r="MKG45" s="528"/>
      <c r="MKH45" s="528"/>
      <c r="MKI45" s="529"/>
      <c r="MKJ45" s="527"/>
      <c r="MKK45" s="528"/>
      <c r="MKL45" s="528"/>
      <c r="MKM45" s="528"/>
      <c r="MKN45" s="528"/>
      <c r="MKO45" s="528"/>
      <c r="MKP45" s="528"/>
      <c r="MKQ45" s="528"/>
      <c r="MKR45" s="529"/>
      <c r="MKS45" s="527"/>
      <c r="MKT45" s="528"/>
      <c r="MKU45" s="528"/>
      <c r="MKV45" s="528"/>
      <c r="MKW45" s="528"/>
      <c r="MKX45" s="528"/>
      <c r="MKY45" s="528"/>
      <c r="MKZ45" s="528"/>
      <c r="MLA45" s="529"/>
      <c r="MLB45" s="527"/>
      <c r="MLC45" s="528"/>
      <c r="MLD45" s="528"/>
      <c r="MLE45" s="528"/>
      <c r="MLF45" s="528"/>
      <c r="MLG45" s="528"/>
      <c r="MLH45" s="528"/>
      <c r="MLI45" s="528"/>
      <c r="MLJ45" s="529"/>
      <c r="MLK45" s="527"/>
      <c r="MLL45" s="528"/>
      <c r="MLM45" s="528"/>
      <c r="MLN45" s="528"/>
      <c r="MLO45" s="528"/>
      <c r="MLP45" s="528"/>
      <c r="MLQ45" s="528"/>
      <c r="MLR45" s="528"/>
      <c r="MLS45" s="529"/>
      <c r="MLT45" s="527"/>
      <c r="MLU45" s="528"/>
      <c r="MLV45" s="528"/>
      <c r="MLW45" s="528"/>
      <c r="MLX45" s="528"/>
      <c r="MLY45" s="528"/>
      <c r="MLZ45" s="528"/>
      <c r="MMA45" s="528"/>
      <c r="MMB45" s="529"/>
      <c r="MMC45" s="527"/>
      <c r="MMD45" s="528"/>
      <c r="MME45" s="528"/>
      <c r="MMF45" s="528"/>
      <c r="MMG45" s="528"/>
      <c r="MMH45" s="528"/>
      <c r="MMI45" s="528"/>
      <c r="MMJ45" s="528"/>
      <c r="MMK45" s="529"/>
      <c r="MML45" s="527"/>
      <c r="MMM45" s="528"/>
      <c r="MMN45" s="528"/>
      <c r="MMO45" s="528"/>
      <c r="MMP45" s="528"/>
      <c r="MMQ45" s="528"/>
      <c r="MMR45" s="528"/>
      <c r="MMS45" s="528"/>
      <c r="MMT45" s="529"/>
      <c r="MMU45" s="527"/>
      <c r="MMV45" s="528"/>
      <c r="MMW45" s="528"/>
      <c r="MMX45" s="528"/>
      <c r="MMY45" s="528"/>
      <c r="MMZ45" s="528"/>
      <c r="MNA45" s="528"/>
      <c r="MNB45" s="528"/>
      <c r="MNC45" s="529"/>
      <c r="MND45" s="527"/>
      <c r="MNE45" s="528"/>
      <c r="MNF45" s="528"/>
      <c r="MNG45" s="528"/>
      <c r="MNH45" s="528"/>
      <c r="MNI45" s="528"/>
      <c r="MNJ45" s="528"/>
      <c r="MNK45" s="528"/>
      <c r="MNL45" s="529"/>
      <c r="MNM45" s="527"/>
      <c r="MNN45" s="528"/>
      <c r="MNO45" s="528"/>
      <c r="MNP45" s="528"/>
      <c r="MNQ45" s="528"/>
      <c r="MNR45" s="528"/>
      <c r="MNS45" s="528"/>
      <c r="MNT45" s="528"/>
      <c r="MNU45" s="529"/>
      <c r="MNV45" s="527"/>
      <c r="MNW45" s="528"/>
      <c r="MNX45" s="528"/>
      <c r="MNY45" s="528"/>
      <c r="MNZ45" s="528"/>
      <c r="MOA45" s="528"/>
      <c r="MOB45" s="528"/>
      <c r="MOC45" s="528"/>
      <c r="MOD45" s="529"/>
      <c r="MOE45" s="527"/>
      <c r="MOF45" s="528"/>
      <c r="MOG45" s="528"/>
      <c r="MOH45" s="528"/>
      <c r="MOI45" s="528"/>
      <c r="MOJ45" s="528"/>
      <c r="MOK45" s="528"/>
      <c r="MOL45" s="528"/>
      <c r="MOM45" s="529"/>
      <c r="MON45" s="527"/>
      <c r="MOO45" s="528"/>
      <c r="MOP45" s="528"/>
      <c r="MOQ45" s="528"/>
      <c r="MOR45" s="528"/>
      <c r="MOS45" s="528"/>
      <c r="MOT45" s="528"/>
      <c r="MOU45" s="528"/>
      <c r="MOV45" s="529"/>
      <c r="MOW45" s="527"/>
      <c r="MOX45" s="528"/>
      <c r="MOY45" s="528"/>
      <c r="MOZ45" s="528"/>
      <c r="MPA45" s="528"/>
      <c r="MPB45" s="528"/>
      <c r="MPC45" s="528"/>
      <c r="MPD45" s="528"/>
      <c r="MPE45" s="529"/>
      <c r="MPF45" s="527"/>
      <c r="MPG45" s="528"/>
      <c r="MPH45" s="528"/>
      <c r="MPI45" s="528"/>
      <c r="MPJ45" s="528"/>
      <c r="MPK45" s="528"/>
      <c r="MPL45" s="528"/>
      <c r="MPM45" s="528"/>
      <c r="MPN45" s="529"/>
      <c r="MPO45" s="527"/>
      <c r="MPP45" s="528"/>
      <c r="MPQ45" s="528"/>
      <c r="MPR45" s="528"/>
      <c r="MPS45" s="528"/>
      <c r="MPT45" s="528"/>
      <c r="MPU45" s="528"/>
      <c r="MPV45" s="528"/>
      <c r="MPW45" s="529"/>
      <c r="MPX45" s="527"/>
      <c r="MPY45" s="528"/>
      <c r="MPZ45" s="528"/>
      <c r="MQA45" s="528"/>
      <c r="MQB45" s="528"/>
      <c r="MQC45" s="528"/>
      <c r="MQD45" s="528"/>
      <c r="MQE45" s="528"/>
      <c r="MQF45" s="529"/>
      <c r="MQG45" s="527"/>
      <c r="MQH45" s="528"/>
      <c r="MQI45" s="528"/>
      <c r="MQJ45" s="528"/>
      <c r="MQK45" s="528"/>
      <c r="MQL45" s="528"/>
      <c r="MQM45" s="528"/>
      <c r="MQN45" s="528"/>
      <c r="MQO45" s="529"/>
      <c r="MQP45" s="527"/>
      <c r="MQQ45" s="528"/>
      <c r="MQR45" s="528"/>
      <c r="MQS45" s="528"/>
      <c r="MQT45" s="528"/>
      <c r="MQU45" s="528"/>
      <c r="MQV45" s="528"/>
      <c r="MQW45" s="528"/>
      <c r="MQX45" s="529"/>
      <c r="MQY45" s="527"/>
      <c r="MQZ45" s="528"/>
      <c r="MRA45" s="528"/>
      <c r="MRB45" s="528"/>
      <c r="MRC45" s="528"/>
      <c r="MRD45" s="528"/>
      <c r="MRE45" s="528"/>
      <c r="MRF45" s="528"/>
      <c r="MRG45" s="529"/>
      <c r="MRH45" s="527"/>
      <c r="MRI45" s="528"/>
      <c r="MRJ45" s="528"/>
      <c r="MRK45" s="528"/>
      <c r="MRL45" s="528"/>
      <c r="MRM45" s="528"/>
      <c r="MRN45" s="528"/>
      <c r="MRO45" s="528"/>
      <c r="MRP45" s="529"/>
      <c r="MRQ45" s="527"/>
      <c r="MRR45" s="528"/>
      <c r="MRS45" s="528"/>
      <c r="MRT45" s="528"/>
      <c r="MRU45" s="528"/>
      <c r="MRV45" s="528"/>
      <c r="MRW45" s="528"/>
      <c r="MRX45" s="528"/>
      <c r="MRY45" s="529"/>
      <c r="MRZ45" s="527"/>
      <c r="MSA45" s="528"/>
      <c r="MSB45" s="528"/>
      <c r="MSC45" s="528"/>
      <c r="MSD45" s="528"/>
      <c r="MSE45" s="528"/>
      <c r="MSF45" s="528"/>
      <c r="MSG45" s="528"/>
      <c r="MSH45" s="529"/>
      <c r="MSI45" s="527"/>
      <c r="MSJ45" s="528"/>
      <c r="MSK45" s="528"/>
      <c r="MSL45" s="528"/>
      <c r="MSM45" s="528"/>
      <c r="MSN45" s="528"/>
      <c r="MSO45" s="528"/>
      <c r="MSP45" s="528"/>
      <c r="MSQ45" s="529"/>
      <c r="MSR45" s="527"/>
      <c r="MSS45" s="528"/>
      <c r="MST45" s="528"/>
      <c r="MSU45" s="528"/>
      <c r="MSV45" s="528"/>
      <c r="MSW45" s="528"/>
      <c r="MSX45" s="528"/>
      <c r="MSY45" s="528"/>
      <c r="MSZ45" s="529"/>
      <c r="MTA45" s="527"/>
      <c r="MTB45" s="528"/>
      <c r="MTC45" s="528"/>
      <c r="MTD45" s="528"/>
      <c r="MTE45" s="528"/>
      <c r="MTF45" s="528"/>
      <c r="MTG45" s="528"/>
      <c r="MTH45" s="528"/>
      <c r="MTI45" s="529"/>
      <c r="MTJ45" s="527"/>
      <c r="MTK45" s="528"/>
      <c r="MTL45" s="528"/>
      <c r="MTM45" s="528"/>
      <c r="MTN45" s="528"/>
      <c r="MTO45" s="528"/>
      <c r="MTP45" s="528"/>
      <c r="MTQ45" s="528"/>
      <c r="MTR45" s="529"/>
      <c r="MTS45" s="527"/>
      <c r="MTT45" s="528"/>
      <c r="MTU45" s="528"/>
      <c r="MTV45" s="528"/>
      <c r="MTW45" s="528"/>
      <c r="MTX45" s="528"/>
      <c r="MTY45" s="528"/>
      <c r="MTZ45" s="528"/>
      <c r="MUA45" s="529"/>
      <c r="MUB45" s="527"/>
      <c r="MUC45" s="528"/>
      <c r="MUD45" s="528"/>
      <c r="MUE45" s="528"/>
      <c r="MUF45" s="528"/>
      <c r="MUG45" s="528"/>
      <c r="MUH45" s="528"/>
      <c r="MUI45" s="528"/>
      <c r="MUJ45" s="529"/>
      <c r="MUK45" s="527"/>
      <c r="MUL45" s="528"/>
      <c r="MUM45" s="528"/>
      <c r="MUN45" s="528"/>
      <c r="MUO45" s="528"/>
      <c r="MUP45" s="528"/>
      <c r="MUQ45" s="528"/>
      <c r="MUR45" s="528"/>
      <c r="MUS45" s="529"/>
      <c r="MUT45" s="527"/>
      <c r="MUU45" s="528"/>
      <c r="MUV45" s="528"/>
      <c r="MUW45" s="528"/>
      <c r="MUX45" s="528"/>
      <c r="MUY45" s="528"/>
      <c r="MUZ45" s="528"/>
      <c r="MVA45" s="528"/>
      <c r="MVB45" s="529"/>
      <c r="MVC45" s="527"/>
      <c r="MVD45" s="528"/>
      <c r="MVE45" s="528"/>
      <c r="MVF45" s="528"/>
      <c r="MVG45" s="528"/>
      <c r="MVH45" s="528"/>
      <c r="MVI45" s="528"/>
      <c r="MVJ45" s="528"/>
      <c r="MVK45" s="529"/>
      <c r="MVL45" s="527"/>
      <c r="MVM45" s="528"/>
      <c r="MVN45" s="528"/>
      <c r="MVO45" s="528"/>
      <c r="MVP45" s="528"/>
      <c r="MVQ45" s="528"/>
      <c r="MVR45" s="528"/>
      <c r="MVS45" s="528"/>
      <c r="MVT45" s="529"/>
      <c r="MVU45" s="527"/>
      <c r="MVV45" s="528"/>
      <c r="MVW45" s="528"/>
      <c r="MVX45" s="528"/>
      <c r="MVY45" s="528"/>
      <c r="MVZ45" s="528"/>
      <c r="MWA45" s="528"/>
      <c r="MWB45" s="528"/>
      <c r="MWC45" s="529"/>
      <c r="MWD45" s="527"/>
      <c r="MWE45" s="528"/>
      <c r="MWF45" s="528"/>
      <c r="MWG45" s="528"/>
      <c r="MWH45" s="528"/>
      <c r="MWI45" s="528"/>
      <c r="MWJ45" s="528"/>
      <c r="MWK45" s="528"/>
      <c r="MWL45" s="529"/>
      <c r="MWM45" s="527"/>
      <c r="MWN45" s="528"/>
      <c r="MWO45" s="528"/>
      <c r="MWP45" s="528"/>
      <c r="MWQ45" s="528"/>
      <c r="MWR45" s="528"/>
      <c r="MWS45" s="528"/>
      <c r="MWT45" s="528"/>
      <c r="MWU45" s="529"/>
      <c r="MWV45" s="527"/>
      <c r="MWW45" s="528"/>
      <c r="MWX45" s="528"/>
      <c r="MWY45" s="528"/>
      <c r="MWZ45" s="528"/>
      <c r="MXA45" s="528"/>
      <c r="MXB45" s="528"/>
      <c r="MXC45" s="528"/>
      <c r="MXD45" s="529"/>
      <c r="MXE45" s="527"/>
      <c r="MXF45" s="528"/>
      <c r="MXG45" s="528"/>
      <c r="MXH45" s="528"/>
      <c r="MXI45" s="528"/>
      <c r="MXJ45" s="528"/>
      <c r="MXK45" s="528"/>
      <c r="MXL45" s="528"/>
      <c r="MXM45" s="529"/>
      <c r="MXN45" s="527"/>
      <c r="MXO45" s="528"/>
      <c r="MXP45" s="528"/>
      <c r="MXQ45" s="528"/>
      <c r="MXR45" s="528"/>
      <c r="MXS45" s="528"/>
      <c r="MXT45" s="528"/>
      <c r="MXU45" s="528"/>
      <c r="MXV45" s="529"/>
      <c r="MXW45" s="527"/>
      <c r="MXX45" s="528"/>
      <c r="MXY45" s="528"/>
      <c r="MXZ45" s="528"/>
      <c r="MYA45" s="528"/>
      <c r="MYB45" s="528"/>
      <c r="MYC45" s="528"/>
      <c r="MYD45" s="528"/>
      <c r="MYE45" s="529"/>
      <c r="MYF45" s="527"/>
      <c r="MYG45" s="528"/>
      <c r="MYH45" s="528"/>
      <c r="MYI45" s="528"/>
      <c r="MYJ45" s="528"/>
      <c r="MYK45" s="528"/>
      <c r="MYL45" s="528"/>
      <c r="MYM45" s="528"/>
      <c r="MYN45" s="529"/>
      <c r="MYO45" s="527"/>
      <c r="MYP45" s="528"/>
      <c r="MYQ45" s="528"/>
      <c r="MYR45" s="528"/>
      <c r="MYS45" s="528"/>
      <c r="MYT45" s="528"/>
      <c r="MYU45" s="528"/>
      <c r="MYV45" s="528"/>
      <c r="MYW45" s="529"/>
      <c r="MYX45" s="527"/>
      <c r="MYY45" s="528"/>
      <c r="MYZ45" s="528"/>
      <c r="MZA45" s="528"/>
      <c r="MZB45" s="528"/>
      <c r="MZC45" s="528"/>
      <c r="MZD45" s="528"/>
      <c r="MZE45" s="528"/>
      <c r="MZF45" s="529"/>
      <c r="MZG45" s="527"/>
      <c r="MZH45" s="528"/>
      <c r="MZI45" s="528"/>
      <c r="MZJ45" s="528"/>
      <c r="MZK45" s="528"/>
      <c r="MZL45" s="528"/>
      <c r="MZM45" s="528"/>
      <c r="MZN45" s="528"/>
      <c r="MZO45" s="529"/>
      <c r="MZP45" s="527"/>
      <c r="MZQ45" s="528"/>
      <c r="MZR45" s="528"/>
      <c r="MZS45" s="528"/>
      <c r="MZT45" s="528"/>
      <c r="MZU45" s="528"/>
      <c r="MZV45" s="528"/>
      <c r="MZW45" s="528"/>
      <c r="MZX45" s="529"/>
      <c r="MZY45" s="527"/>
      <c r="MZZ45" s="528"/>
      <c r="NAA45" s="528"/>
      <c r="NAB45" s="528"/>
      <c r="NAC45" s="528"/>
      <c r="NAD45" s="528"/>
      <c r="NAE45" s="528"/>
      <c r="NAF45" s="528"/>
      <c r="NAG45" s="529"/>
      <c r="NAH45" s="527"/>
      <c r="NAI45" s="528"/>
      <c r="NAJ45" s="528"/>
      <c r="NAK45" s="528"/>
      <c r="NAL45" s="528"/>
      <c r="NAM45" s="528"/>
      <c r="NAN45" s="528"/>
      <c r="NAO45" s="528"/>
      <c r="NAP45" s="529"/>
      <c r="NAQ45" s="527"/>
      <c r="NAR45" s="528"/>
      <c r="NAS45" s="528"/>
      <c r="NAT45" s="528"/>
      <c r="NAU45" s="528"/>
      <c r="NAV45" s="528"/>
      <c r="NAW45" s="528"/>
      <c r="NAX45" s="528"/>
      <c r="NAY45" s="529"/>
      <c r="NAZ45" s="527"/>
      <c r="NBA45" s="528"/>
      <c r="NBB45" s="528"/>
      <c r="NBC45" s="528"/>
      <c r="NBD45" s="528"/>
      <c r="NBE45" s="528"/>
      <c r="NBF45" s="528"/>
      <c r="NBG45" s="528"/>
      <c r="NBH45" s="529"/>
      <c r="NBI45" s="527"/>
      <c r="NBJ45" s="528"/>
      <c r="NBK45" s="528"/>
      <c r="NBL45" s="528"/>
      <c r="NBM45" s="528"/>
      <c r="NBN45" s="528"/>
      <c r="NBO45" s="528"/>
      <c r="NBP45" s="528"/>
      <c r="NBQ45" s="529"/>
      <c r="NBR45" s="527"/>
      <c r="NBS45" s="528"/>
      <c r="NBT45" s="528"/>
      <c r="NBU45" s="528"/>
      <c r="NBV45" s="528"/>
      <c r="NBW45" s="528"/>
      <c r="NBX45" s="528"/>
      <c r="NBY45" s="528"/>
      <c r="NBZ45" s="529"/>
      <c r="NCA45" s="527"/>
      <c r="NCB45" s="528"/>
      <c r="NCC45" s="528"/>
      <c r="NCD45" s="528"/>
      <c r="NCE45" s="528"/>
      <c r="NCF45" s="528"/>
      <c r="NCG45" s="528"/>
      <c r="NCH45" s="528"/>
      <c r="NCI45" s="529"/>
      <c r="NCJ45" s="527"/>
      <c r="NCK45" s="528"/>
      <c r="NCL45" s="528"/>
      <c r="NCM45" s="528"/>
      <c r="NCN45" s="528"/>
      <c r="NCO45" s="528"/>
      <c r="NCP45" s="528"/>
      <c r="NCQ45" s="528"/>
      <c r="NCR45" s="529"/>
      <c r="NCS45" s="527"/>
      <c r="NCT45" s="528"/>
      <c r="NCU45" s="528"/>
      <c r="NCV45" s="528"/>
      <c r="NCW45" s="528"/>
      <c r="NCX45" s="528"/>
      <c r="NCY45" s="528"/>
      <c r="NCZ45" s="528"/>
      <c r="NDA45" s="529"/>
      <c r="NDB45" s="527"/>
      <c r="NDC45" s="528"/>
      <c r="NDD45" s="528"/>
      <c r="NDE45" s="528"/>
      <c r="NDF45" s="528"/>
      <c r="NDG45" s="528"/>
      <c r="NDH45" s="528"/>
      <c r="NDI45" s="528"/>
      <c r="NDJ45" s="529"/>
      <c r="NDK45" s="527"/>
      <c r="NDL45" s="528"/>
      <c r="NDM45" s="528"/>
      <c r="NDN45" s="528"/>
      <c r="NDO45" s="528"/>
      <c r="NDP45" s="528"/>
      <c r="NDQ45" s="528"/>
      <c r="NDR45" s="528"/>
      <c r="NDS45" s="529"/>
      <c r="NDT45" s="527"/>
      <c r="NDU45" s="528"/>
      <c r="NDV45" s="528"/>
      <c r="NDW45" s="528"/>
      <c r="NDX45" s="528"/>
      <c r="NDY45" s="528"/>
      <c r="NDZ45" s="528"/>
      <c r="NEA45" s="528"/>
      <c r="NEB45" s="529"/>
      <c r="NEC45" s="527"/>
      <c r="NED45" s="528"/>
      <c r="NEE45" s="528"/>
      <c r="NEF45" s="528"/>
      <c r="NEG45" s="528"/>
      <c r="NEH45" s="528"/>
      <c r="NEI45" s="528"/>
      <c r="NEJ45" s="528"/>
      <c r="NEK45" s="529"/>
      <c r="NEL45" s="527"/>
      <c r="NEM45" s="528"/>
      <c r="NEN45" s="528"/>
      <c r="NEO45" s="528"/>
      <c r="NEP45" s="528"/>
      <c r="NEQ45" s="528"/>
      <c r="NER45" s="528"/>
      <c r="NES45" s="528"/>
      <c r="NET45" s="529"/>
      <c r="NEU45" s="527"/>
      <c r="NEV45" s="528"/>
      <c r="NEW45" s="528"/>
      <c r="NEX45" s="528"/>
      <c r="NEY45" s="528"/>
      <c r="NEZ45" s="528"/>
      <c r="NFA45" s="528"/>
      <c r="NFB45" s="528"/>
      <c r="NFC45" s="529"/>
      <c r="NFD45" s="527"/>
      <c r="NFE45" s="528"/>
      <c r="NFF45" s="528"/>
      <c r="NFG45" s="528"/>
      <c r="NFH45" s="528"/>
      <c r="NFI45" s="528"/>
      <c r="NFJ45" s="528"/>
      <c r="NFK45" s="528"/>
      <c r="NFL45" s="529"/>
      <c r="NFM45" s="527"/>
      <c r="NFN45" s="528"/>
      <c r="NFO45" s="528"/>
      <c r="NFP45" s="528"/>
      <c r="NFQ45" s="528"/>
      <c r="NFR45" s="528"/>
      <c r="NFS45" s="528"/>
      <c r="NFT45" s="528"/>
      <c r="NFU45" s="529"/>
      <c r="NFV45" s="527"/>
      <c r="NFW45" s="528"/>
      <c r="NFX45" s="528"/>
      <c r="NFY45" s="528"/>
      <c r="NFZ45" s="528"/>
      <c r="NGA45" s="528"/>
      <c r="NGB45" s="528"/>
      <c r="NGC45" s="528"/>
      <c r="NGD45" s="529"/>
      <c r="NGE45" s="527"/>
      <c r="NGF45" s="528"/>
      <c r="NGG45" s="528"/>
      <c r="NGH45" s="528"/>
      <c r="NGI45" s="528"/>
      <c r="NGJ45" s="528"/>
      <c r="NGK45" s="528"/>
      <c r="NGL45" s="528"/>
      <c r="NGM45" s="529"/>
      <c r="NGN45" s="527"/>
      <c r="NGO45" s="528"/>
      <c r="NGP45" s="528"/>
      <c r="NGQ45" s="528"/>
      <c r="NGR45" s="528"/>
      <c r="NGS45" s="528"/>
      <c r="NGT45" s="528"/>
      <c r="NGU45" s="528"/>
      <c r="NGV45" s="529"/>
      <c r="NGW45" s="527"/>
      <c r="NGX45" s="528"/>
      <c r="NGY45" s="528"/>
      <c r="NGZ45" s="528"/>
      <c r="NHA45" s="528"/>
      <c r="NHB45" s="528"/>
      <c r="NHC45" s="528"/>
      <c r="NHD45" s="528"/>
      <c r="NHE45" s="529"/>
      <c r="NHF45" s="527"/>
      <c r="NHG45" s="528"/>
      <c r="NHH45" s="528"/>
      <c r="NHI45" s="528"/>
      <c r="NHJ45" s="528"/>
      <c r="NHK45" s="528"/>
      <c r="NHL45" s="528"/>
      <c r="NHM45" s="528"/>
      <c r="NHN45" s="529"/>
      <c r="NHO45" s="527"/>
      <c r="NHP45" s="528"/>
      <c r="NHQ45" s="528"/>
      <c r="NHR45" s="528"/>
      <c r="NHS45" s="528"/>
      <c r="NHT45" s="528"/>
      <c r="NHU45" s="528"/>
      <c r="NHV45" s="528"/>
      <c r="NHW45" s="529"/>
      <c r="NHX45" s="527"/>
      <c r="NHY45" s="528"/>
      <c r="NHZ45" s="528"/>
      <c r="NIA45" s="528"/>
      <c r="NIB45" s="528"/>
      <c r="NIC45" s="528"/>
      <c r="NID45" s="528"/>
      <c r="NIE45" s="528"/>
      <c r="NIF45" s="529"/>
      <c r="NIG45" s="527"/>
      <c r="NIH45" s="528"/>
      <c r="NII45" s="528"/>
      <c r="NIJ45" s="528"/>
      <c r="NIK45" s="528"/>
      <c r="NIL45" s="528"/>
      <c r="NIM45" s="528"/>
      <c r="NIN45" s="528"/>
      <c r="NIO45" s="529"/>
      <c r="NIP45" s="527"/>
      <c r="NIQ45" s="528"/>
      <c r="NIR45" s="528"/>
      <c r="NIS45" s="528"/>
      <c r="NIT45" s="528"/>
      <c r="NIU45" s="528"/>
      <c r="NIV45" s="528"/>
      <c r="NIW45" s="528"/>
      <c r="NIX45" s="529"/>
      <c r="NIY45" s="527"/>
      <c r="NIZ45" s="528"/>
      <c r="NJA45" s="528"/>
      <c r="NJB45" s="528"/>
      <c r="NJC45" s="528"/>
      <c r="NJD45" s="528"/>
      <c r="NJE45" s="528"/>
      <c r="NJF45" s="528"/>
      <c r="NJG45" s="529"/>
      <c r="NJH45" s="527"/>
      <c r="NJI45" s="528"/>
      <c r="NJJ45" s="528"/>
      <c r="NJK45" s="528"/>
      <c r="NJL45" s="528"/>
      <c r="NJM45" s="528"/>
      <c r="NJN45" s="528"/>
      <c r="NJO45" s="528"/>
      <c r="NJP45" s="529"/>
      <c r="NJQ45" s="527"/>
      <c r="NJR45" s="528"/>
      <c r="NJS45" s="528"/>
      <c r="NJT45" s="528"/>
      <c r="NJU45" s="528"/>
      <c r="NJV45" s="528"/>
      <c r="NJW45" s="528"/>
      <c r="NJX45" s="528"/>
      <c r="NJY45" s="529"/>
      <c r="NJZ45" s="527"/>
      <c r="NKA45" s="528"/>
      <c r="NKB45" s="528"/>
      <c r="NKC45" s="528"/>
      <c r="NKD45" s="528"/>
      <c r="NKE45" s="528"/>
      <c r="NKF45" s="528"/>
      <c r="NKG45" s="528"/>
      <c r="NKH45" s="529"/>
      <c r="NKI45" s="527"/>
      <c r="NKJ45" s="528"/>
      <c r="NKK45" s="528"/>
      <c r="NKL45" s="528"/>
      <c r="NKM45" s="528"/>
      <c r="NKN45" s="528"/>
      <c r="NKO45" s="528"/>
      <c r="NKP45" s="528"/>
      <c r="NKQ45" s="529"/>
      <c r="NKR45" s="527"/>
      <c r="NKS45" s="528"/>
      <c r="NKT45" s="528"/>
      <c r="NKU45" s="528"/>
      <c r="NKV45" s="528"/>
      <c r="NKW45" s="528"/>
      <c r="NKX45" s="528"/>
      <c r="NKY45" s="528"/>
      <c r="NKZ45" s="529"/>
      <c r="NLA45" s="527"/>
      <c r="NLB45" s="528"/>
      <c r="NLC45" s="528"/>
      <c r="NLD45" s="528"/>
      <c r="NLE45" s="528"/>
      <c r="NLF45" s="528"/>
      <c r="NLG45" s="528"/>
      <c r="NLH45" s="528"/>
      <c r="NLI45" s="529"/>
      <c r="NLJ45" s="527"/>
      <c r="NLK45" s="528"/>
      <c r="NLL45" s="528"/>
      <c r="NLM45" s="528"/>
      <c r="NLN45" s="528"/>
      <c r="NLO45" s="528"/>
      <c r="NLP45" s="528"/>
      <c r="NLQ45" s="528"/>
      <c r="NLR45" s="529"/>
      <c r="NLS45" s="527"/>
      <c r="NLT45" s="528"/>
      <c r="NLU45" s="528"/>
      <c r="NLV45" s="528"/>
      <c r="NLW45" s="528"/>
      <c r="NLX45" s="528"/>
      <c r="NLY45" s="528"/>
      <c r="NLZ45" s="528"/>
      <c r="NMA45" s="529"/>
      <c r="NMB45" s="527"/>
      <c r="NMC45" s="528"/>
      <c r="NMD45" s="528"/>
      <c r="NME45" s="528"/>
      <c r="NMF45" s="528"/>
      <c r="NMG45" s="528"/>
      <c r="NMH45" s="528"/>
      <c r="NMI45" s="528"/>
      <c r="NMJ45" s="529"/>
      <c r="NMK45" s="527"/>
      <c r="NML45" s="528"/>
      <c r="NMM45" s="528"/>
      <c r="NMN45" s="528"/>
      <c r="NMO45" s="528"/>
      <c r="NMP45" s="528"/>
      <c r="NMQ45" s="528"/>
      <c r="NMR45" s="528"/>
      <c r="NMS45" s="529"/>
      <c r="NMT45" s="527"/>
      <c r="NMU45" s="528"/>
      <c r="NMV45" s="528"/>
      <c r="NMW45" s="528"/>
      <c r="NMX45" s="528"/>
      <c r="NMY45" s="528"/>
      <c r="NMZ45" s="528"/>
      <c r="NNA45" s="528"/>
      <c r="NNB45" s="529"/>
      <c r="NNC45" s="527"/>
      <c r="NND45" s="528"/>
      <c r="NNE45" s="528"/>
      <c r="NNF45" s="528"/>
      <c r="NNG45" s="528"/>
      <c r="NNH45" s="528"/>
      <c r="NNI45" s="528"/>
      <c r="NNJ45" s="528"/>
      <c r="NNK45" s="529"/>
      <c r="NNL45" s="527"/>
      <c r="NNM45" s="528"/>
      <c r="NNN45" s="528"/>
      <c r="NNO45" s="528"/>
      <c r="NNP45" s="528"/>
      <c r="NNQ45" s="528"/>
      <c r="NNR45" s="528"/>
      <c r="NNS45" s="528"/>
      <c r="NNT45" s="529"/>
      <c r="NNU45" s="527"/>
      <c r="NNV45" s="528"/>
      <c r="NNW45" s="528"/>
      <c r="NNX45" s="528"/>
      <c r="NNY45" s="528"/>
      <c r="NNZ45" s="528"/>
      <c r="NOA45" s="528"/>
      <c r="NOB45" s="528"/>
      <c r="NOC45" s="529"/>
      <c r="NOD45" s="527"/>
      <c r="NOE45" s="528"/>
      <c r="NOF45" s="528"/>
      <c r="NOG45" s="528"/>
      <c r="NOH45" s="528"/>
      <c r="NOI45" s="528"/>
      <c r="NOJ45" s="528"/>
      <c r="NOK45" s="528"/>
      <c r="NOL45" s="529"/>
      <c r="NOM45" s="527"/>
      <c r="NON45" s="528"/>
      <c r="NOO45" s="528"/>
      <c r="NOP45" s="528"/>
      <c r="NOQ45" s="528"/>
      <c r="NOR45" s="528"/>
      <c r="NOS45" s="528"/>
      <c r="NOT45" s="528"/>
      <c r="NOU45" s="529"/>
      <c r="NOV45" s="527"/>
      <c r="NOW45" s="528"/>
      <c r="NOX45" s="528"/>
      <c r="NOY45" s="528"/>
      <c r="NOZ45" s="528"/>
      <c r="NPA45" s="528"/>
      <c r="NPB45" s="528"/>
      <c r="NPC45" s="528"/>
      <c r="NPD45" s="529"/>
      <c r="NPE45" s="527"/>
      <c r="NPF45" s="528"/>
      <c r="NPG45" s="528"/>
      <c r="NPH45" s="528"/>
      <c r="NPI45" s="528"/>
      <c r="NPJ45" s="528"/>
      <c r="NPK45" s="528"/>
      <c r="NPL45" s="528"/>
      <c r="NPM45" s="529"/>
      <c r="NPN45" s="527"/>
      <c r="NPO45" s="528"/>
      <c r="NPP45" s="528"/>
      <c r="NPQ45" s="528"/>
      <c r="NPR45" s="528"/>
      <c r="NPS45" s="528"/>
      <c r="NPT45" s="528"/>
      <c r="NPU45" s="528"/>
      <c r="NPV45" s="529"/>
      <c r="NPW45" s="527"/>
      <c r="NPX45" s="528"/>
      <c r="NPY45" s="528"/>
      <c r="NPZ45" s="528"/>
      <c r="NQA45" s="528"/>
      <c r="NQB45" s="528"/>
      <c r="NQC45" s="528"/>
      <c r="NQD45" s="528"/>
      <c r="NQE45" s="529"/>
      <c r="NQF45" s="527"/>
      <c r="NQG45" s="528"/>
      <c r="NQH45" s="528"/>
      <c r="NQI45" s="528"/>
      <c r="NQJ45" s="528"/>
      <c r="NQK45" s="528"/>
      <c r="NQL45" s="528"/>
      <c r="NQM45" s="528"/>
      <c r="NQN45" s="529"/>
      <c r="NQO45" s="527"/>
      <c r="NQP45" s="528"/>
      <c r="NQQ45" s="528"/>
      <c r="NQR45" s="528"/>
      <c r="NQS45" s="528"/>
      <c r="NQT45" s="528"/>
      <c r="NQU45" s="528"/>
      <c r="NQV45" s="528"/>
      <c r="NQW45" s="529"/>
      <c r="NQX45" s="527"/>
      <c r="NQY45" s="528"/>
      <c r="NQZ45" s="528"/>
      <c r="NRA45" s="528"/>
      <c r="NRB45" s="528"/>
      <c r="NRC45" s="528"/>
      <c r="NRD45" s="528"/>
      <c r="NRE45" s="528"/>
      <c r="NRF45" s="529"/>
      <c r="NRG45" s="527"/>
      <c r="NRH45" s="528"/>
      <c r="NRI45" s="528"/>
      <c r="NRJ45" s="528"/>
      <c r="NRK45" s="528"/>
      <c r="NRL45" s="528"/>
      <c r="NRM45" s="528"/>
      <c r="NRN45" s="528"/>
      <c r="NRO45" s="529"/>
      <c r="NRP45" s="527"/>
      <c r="NRQ45" s="528"/>
      <c r="NRR45" s="528"/>
      <c r="NRS45" s="528"/>
      <c r="NRT45" s="528"/>
      <c r="NRU45" s="528"/>
      <c r="NRV45" s="528"/>
      <c r="NRW45" s="528"/>
      <c r="NRX45" s="529"/>
      <c r="NRY45" s="527"/>
      <c r="NRZ45" s="528"/>
      <c r="NSA45" s="528"/>
      <c r="NSB45" s="528"/>
      <c r="NSC45" s="528"/>
      <c r="NSD45" s="528"/>
      <c r="NSE45" s="528"/>
      <c r="NSF45" s="528"/>
      <c r="NSG45" s="529"/>
      <c r="NSH45" s="527"/>
      <c r="NSI45" s="528"/>
      <c r="NSJ45" s="528"/>
      <c r="NSK45" s="528"/>
      <c r="NSL45" s="528"/>
      <c r="NSM45" s="528"/>
      <c r="NSN45" s="528"/>
      <c r="NSO45" s="528"/>
      <c r="NSP45" s="529"/>
      <c r="NSQ45" s="527"/>
      <c r="NSR45" s="528"/>
      <c r="NSS45" s="528"/>
      <c r="NST45" s="528"/>
      <c r="NSU45" s="528"/>
      <c r="NSV45" s="528"/>
      <c r="NSW45" s="528"/>
      <c r="NSX45" s="528"/>
      <c r="NSY45" s="529"/>
      <c r="NSZ45" s="527"/>
      <c r="NTA45" s="528"/>
      <c r="NTB45" s="528"/>
      <c r="NTC45" s="528"/>
      <c r="NTD45" s="528"/>
      <c r="NTE45" s="528"/>
      <c r="NTF45" s="528"/>
      <c r="NTG45" s="528"/>
      <c r="NTH45" s="529"/>
      <c r="NTI45" s="527"/>
      <c r="NTJ45" s="528"/>
      <c r="NTK45" s="528"/>
      <c r="NTL45" s="528"/>
      <c r="NTM45" s="528"/>
      <c r="NTN45" s="528"/>
      <c r="NTO45" s="528"/>
      <c r="NTP45" s="528"/>
      <c r="NTQ45" s="529"/>
      <c r="NTR45" s="527"/>
      <c r="NTS45" s="528"/>
      <c r="NTT45" s="528"/>
      <c r="NTU45" s="528"/>
      <c r="NTV45" s="528"/>
      <c r="NTW45" s="528"/>
      <c r="NTX45" s="528"/>
      <c r="NTY45" s="528"/>
      <c r="NTZ45" s="529"/>
      <c r="NUA45" s="527"/>
      <c r="NUB45" s="528"/>
      <c r="NUC45" s="528"/>
      <c r="NUD45" s="528"/>
      <c r="NUE45" s="528"/>
      <c r="NUF45" s="528"/>
      <c r="NUG45" s="528"/>
      <c r="NUH45" s="528"/>
      <c r="NUI45" s="529"/>
      <c r="NUJ45" s="527"/>
      <c r="NUK45" s="528"/>
      <c r="NUL45" s="528"/>
      <c r="NUM45" s="528"/>
      <c r="NUN45" s="528"/>
      <c r="NUO45" s="528"/>
      <c r="NUP45" s="528"/>
      <c r="NUQ45" s="528"/>
      <c r="NUR45" s="529"/>
      <c r="NUS45" s="527"/>
      <c r="NUT45" s="528"/>
      <c r="NUU45" s="528"/>
      <c r="NUV45" s="528"/>
      <c r="NUW45" s="528"/>
      <c r="NUX45" s="528"/>
      <c r="NUY45" s="528"/>
      <c r="NUZ45" s="528"/>
      <c r="NVA45" s="529"/>
      <c r="NVB45" s="527"/>
      <c r="NVC45" s="528"/>
      <c r="NVD45" s="528"/>
      <c r="NVE45" s="528"/>
      <c r="NVF45" s="528"/>
      <c r="NVG45" s="528"/>
      <c r="NVH45" s="528"/>
      <c r="NVI45" s="528"/>
      <c r="NVJ45" s="529"/>
      <c r="NVK45" s="527"/>
      <c r="NVL45" s="528"/>
      <c r="NVM45" s="528"/>
      <c r="NVN45" s="528"/>
      <c r="NVO45" s="528"/>
      <c r="NVP45" s="528"/>
      <c r="NVQ45" s="528"/>
      <c r="NVR45" s="528"/>
      <c r="NVS45" s="529"/>
      <c r="NVT45" s="527"/>
      <c r="NVU45" s="528"/>
      <c r="NVV45" s="528"/>
      <c r="NVW45" s="528"/>
      <c r="NVX45" s="528"/>
      <c r="NVY45" s="528"/>
      <c r="NVZ45" s="528"/>
      <c r="NWA45" s="528"/>
      <c r="NWB45" s="529"/>
      <c r="NWC45" s="527"/>
      <c r="NWD45" s="528"/>
      <c r="NWE45" s="528"/>
      <c r="NWF45" s="528"/>
      <c r="NWG45" s="528"/>
      <c r="NWH45" s="528"/>
      <c r="NWI45" s="528"/>
      <c r="NWJ45" s="528"/>
      <c r="NWK45" s="529"/>
      <c r="NWL45" s="527"/>
      <c r="NWM45" s="528"/>
      <c r="NWN45" s="528"/>
      <c r="NWO45" s="528"/>
      <c r="NWP45" s="528"/>
      <c r="NWQ45" s="528"/>
      <c r="NWR45" s="528"/>
      <c r="NWS45" s="528"/>
      <c r="NWT45" s="529"/>
      <c r="NWU45" s="527"/>
      <c r="NWV45" s="528"/>
      <c r="NWW45" s="528"/>
      <c r="NWX45" s="528"/>
      <c r="NWY45" s="528"/>
      <c r="NWZ45" s="528"/>
      <c r="NXA45" s="528"/>
      <c r="NXB45" s="528"/>
      <c r="NXC45" s="529"/>
      <c r="NXD45" s="527"/>
      <c r="NXE45" s="528"/>
      <c r="NXF45" s="528"/>
      <c r="NXG45" s="528"/>
      <c r="NXH45" s="528"/>
      <c r="NXI45" s="528"/>
      <c r="NXJ45" s="528"/>
      <c r="NXK45" s="528"/>
      <c r="NXL45" s="529"/>
      <c r="NXM45" s="527"/>
      <c r="NXN45" s="528"/>
      <c r="NXO45" s="528"/>
      <c r="NXP45" s="528"/>
      <c r="NXQ45" s="528"/>
      <c r="NXR45" s="528"/>
      <c r="NXS45" s="528"/>
      <c r="NXT45" s="528"/>
      <c r="NXU45" s="529"/>
      <c r="NXV45" s="527"/>
      <c r="NXW45" s="528"/>
      <c r="NXX45" s="528"/>
      <c r="NXY45" s="528"/>
      <c r="NXZ45" s="528"/>
      <c r="NYA45" s="528"/>
      <c r="NYB45" s="528"/>
      <c r="NYC45" s="528"/>
      <c r="NYD45" s="529"/>
      <c r="NYE45" s="527"/>
      <c r="NYF45" s="528"/>
      <c r="NYG45" s="528"/>
      <c r="NYH45" s="528"/>
      <c r="NYI45" s="528"/>
      <c r="NYJ45" s="528"/>
      <c r="NYK45" s="528"/>
      <c r="NYL45" s="528"/>
      <c r="NYM45" s="529"/>
      <c r="NYN45" s="527"/>
      <c r="NYO45" s="528"/>
      <c r="NYP45" s="528"/>
      <c r="NYQ45" s="528"/>
      <c r="NYR45" s="528"/>
      <c r="NYS45" s="528"/>
      <c r="NYT45" s="528"/>
      <c r="NYU45" s="528"/>
      <c r="NYV45" s="529"/>
      <c r="NYW45" s="527"/>
      <c r="NYX45" s="528"/>
      <c r="NYY45" s="528"/>
      <c r="NYZ45" s="528"/>
      <c r="NZA45" s="528"/>
      <c r="NZB45" s="528"/>
      <c r="NZC45" s="528"/>
      <c r="NZD45" s="528"/>
      <c r="NZE45" s="529"/>
      <c r="NZF45" s="527"/>
      <c r="NZG45" s="528"/>
      <c r="NZH45" s="528"/>
      <c r="NZI45" s="528"/>
      <c r="NZJ45" s="528"/>
      <c r="NZK45" s="528"/>
      <c r="NZL45" s="528"/>
      <c r="NZM45" s="528"/>
      <c r="NZN45" s="529"/>
      <c r="NZO45" s="527"/>
      <c r="NZP45" s="528"/>
      <c r="NZQ45" s="528"/>
      <c r="NZR45" s="528"/>
      <c r="NZS45" s="528"/>
      <c r="NZT45" s="528"/>
      <c r="NZU45" s="528"/>
      <c r="NZV45" s="528"/>
      <c r="NZW45" s="529"/>
      <c r="NZX45" s="527"/>
      <c r="NZY45" s="528"/>
      <c r="NZZ45" s="528"/>
      <c r="OAA45" s="528"/>
      <c r="OAB45" s="528"/>
      <c r="OAC45" s="528"/>
      <c r="OAD45" s="528"/>
      <c r="OAE45" s="528"/>
      <c r="OAF45" s="529"/>
      <c r="OAG45" s="527"/>
      <c r="OAH45" s="528"/>
      <c r="OAI45" s="528"/>
      <c r="OAJ45" s="528"/>
      <c r="OAK45" s="528"/>
      <c r="OAL45" s="528"/>
      <c r="OAM45" s="528"/>
      <c r="OAN45" s="528"/>
      <c r="OAO45" s="529"/>
      <c r="OAP45" s="527"/>
      <c r="OAQ45" s="528"/>
      <c r="OAR45" s="528"/>
      <c r="OAS45" s="528"/>
      <c r="OAT45" s="528"/>
      <c r="OAU45" s="528"/>
      <c r="OAV45" s="528"/>
      <c r="OAW45" s="528"/>
      <c r="OAX45" s="529"/>
      <c r="OAY45" s="527"/>
      <c r="OAZ45" s="528"/>
      <c r="OBA45" s="528"/>
      <c r="OBB45" s="528"/>
      <c r="OBC45" s="528"/>
      <c r="OBD45" s="528"/>
      <c r="OBE45" s="528"/>
      <c r="OBF45" s="528"/>
      <c r="OBG45" s="529"/>
      <c r="OBH45" s="527"/>
      <c r="OBI45" s="528"/>
      <c r="OBJ45" s="528"/>
      <c r="OBK45" s="528"/>
      <c r="OBL45" s="528"/>
      <c r="OBM45" s="528"/>
      <c r="OBN45" s="528"/>
      <c r="OBO45" s="528"/>
      <c r="OBP45" s="529"/>
      <c r="OBQ45" s="527"/>
      <c r="OBR45" s="528"/>
      <c r="OBS45" s="528"/>
      <c r="OBT45" s="528"/>
      <c r="OBU45" s="528"/>
      <c r="OBV45" s="528"/>
      <c r="OBW45" s="528"/>
      <c r="OBX45" s="528"/>
      <c r="OBY45" s="529"/>
      <c r="OBZ45" s="527"/>
      <c r="OCA45" s="528"/>
      <c r="OCB45" s="528"/>
      <c r="OCC45" s="528"/>
      <c r="OCD45" s="528"/>
      <c r="OCE45" s="528"/>
      <c r="OCF45" s="528"/>
      <c r="OCG45" s="528"/>
      <c r="OCH45" s="529"/>
      <c r="OCI45" s="527"/>
      <c r="OCJ45" s="528"/>
      <c r="OCK45" s="528"/>
      <c r="OCL45" s="528"/>
      <c r="OCM45" s="528"/>
      <c r="OCN45" s="528"/>
      <c r="OCO45" s="528"/>
      <c r="OCP45" s="528"/>
      <c r="OCQ45" s="529"/>
      <c r="OCR45" s="527"/>
      <c r="OCS45" s="528"/>
      <c r="OCT45" s="528"/>
      <c r="OCU45" s="528"/>
      <c r="OCV45" s="528"/>
      <c r="OCW45" s="528"/>
      <c r="OCX45" s="528"/>
      <c r="OCY45" s="528"/>
      <c r="OCZ45" s="529"/>
      <c r="ODA45" s="527"/>
      <c r="ODB45" s="528"/>
      <c r="ODC45" s="528"/>
      <c r="ODD45" s="528"/>
      <c r="ODE45" s="528"/>
      <c r="ODF45" s="528"/>
      <c r="ODG45" s="528"/>
      <c r="ODH45" s="528"/>
      <c r="ODI45" s="529"/>
      <c r="ODJ45" s="527"/>
      <c r="ODK45" s="528"/>
      <c r="ODL45" s="528"/>
      <c r="ODM45" s="528"/>
      <c r="ODN45" s="528"/>
      <c r="ODO45" s="528"/>
      <c r="ODP45" s="528"/>
      <c r="ODQ45" s="528"/>
      <c r="ODR45" s="529"/>
      <c r="ODS45" s="527"/>
      <c r="ODT45" s="528"/>
      <c r="ODU45" s="528"/>
      <c r="ODV45" s="528"/>
      <c r="ODW45" s="528"/>
      <c r="ODX45" s="528"/>
      <c r="ODY45" s="528"/>
      <c r="ODZ45" s="528"/>
      <c r="OEA45" s="529"/>
      <c r="OEB45" s="527"/>
      <c r="OEC45" s="528"/>
      <c r="OED45" s="528"/>
      <c r="OEE45" s="528"/>
      <c r="OEF45" s="528"/>
      <c r="OEG45" s="528"/>
      <c r="OEH45" s="528"/>
      <c r="OEI45" s="528"/>
      <c r="OEJ45" s="529"/>
      <c r="OEK45" s="527"/>
      <c r="OEL45" s="528"/>
      <c r="OEM45" s="528"/>
      <c r="OEN45" s="528"/>
      <c r="OEO45" s="528"/>
      <c r="OEP45" s="528"/>
      <c r="OEQ45" s="528"/>
      <c r="OER45" s="528"/>
      <c r="OES45" s="529"/>
      <c r="OET45" s="527"/>
      <c r="OEU45" s="528"/>
      <c r="OEV45" s="528"/>
      <c r="OEW45" s="528"/>
      <c r="OEX45" s="528"/>
      <c r="OEY45" s="528"/>
      <c r="OEZ45" s="528"/>
      <c r="OFA45" s="528"/>
      <c r="OFB45" s="529"/>
      <c r="OFC45" s="527"/>
      <c r="OFD45" s="528"/>
      <c r="OFE45" s="528"/>
      <c r="OFF45" s="528"/>
      <c r="OFG45" s="528"/>
      <c r="OFH45" s="528"/>
      <c r="OFI45" s="528"/>
      <c r="OFJ45" s="528"/>
      <c r="OFK45" s="529"/>
      <c r="OFL45" s="527"/>
      <c r="OFM45" s="528"/>
      <c r="OFN45" s="528"/>
      <c r="OFO45" s="528"/>
      <c r="OFP45" s="528"/>
      <c r="OFQ45" s="528"/>
      <c r="OFR45" s="528"/>
      <c r="OFS45" s="528"/>
      <c r="OFT45" s="529"/>
      <c r="OFU45" s="527"/>
      <c r="OFV45" s="528"/>
      <c r="OFW45" s="528"/>
      <c r="OFX45" s="528"/>
      <c r="OFY45" s="528"/>
      <c r="OFZ45" s="528"/>
      <c r="OGA45" s="528"/>
      <c r="OGB45" s="528"/>
      <c r="OGC45" s="529"/>
      <c r="OGD45" s="527"/>
      <c r="OGE45" s="528"/>
      <c r="OGF45" s="528"/>
      <c r="OGG45" s="528"/>
      <c r="OGH45" s="528"/>
      <c r="OGI45" s="528"/>
      <c r="OGJ45" s="528"/>
      <c r="OGK45" s="528"/>
      <c r="OGL45" s="529"/>
      <c r="OGM45" s="527"/>
      <c r="OGN45" s="528"/>
      <c r="OGO45" s="528"/>
      <c r="OGP45" s="528"/>
      <c r="OGQ45" s="528"/>
      <c r="OGR45" s="528"/>
      <c r="OGS45" s="528"/>
      <c r="OGT45" s="528"/>
      <c r="OGU45" s="529"/>
      <c r="OGV45" s="527"/>
      <c r="OGW45" s="528"/>
      <c r="OGX45" s="528"/>
      <c r="OGY45" s="528"/>
      <c r="OGZ45" s="528"/>
      <c r="OHA45" s="528"/>
      <c r="OHB45" s="528"/>
      <c r="OHC45" s="528"/>
      <c r="OHD45" s="529"/>
      <c r="OHE45" s="527"/>
      <c r="OHF45" s="528"/>
      <c r="OHG45" s="528"/>
      <c r="OHH45" s="528"/>
      <c r="OHI45" s="528"/>
      <c r="OHJ45" s="528"/>
      <c r="OHK45" s="528"/>
      <c r="OHL45" s="528"/>
      <c r="OHM45" s="529"/>
      <c r="OHN45" s="527"/>
      <c r="OHO45" s="528"/>
      <c r="OHP45" s="528"/>
      <c r="OHQ45" s="528"/>
      <c r="OHR45" s="528"/>
      <c r="OHS45" s="528"/>
      <c r="OHT45" s="528"/>
      <c r="OHU45" s="528"/>
      <c r="OHV45" s="529"/>
      <c r="OHW45" s="527"/>
      <c r="OHX45" s="528"/>
      <c r="OHY45" s="528"/>
      <c r="OHZ45" s="528"/>
      <c r="OIA45" s="528"/>
      <c r="OIB45" s="528"/>
      <c r="OIC45" s="528"/>
      <c r="OID45" s="528"/>
      <c r="OIE45" s="529"/>
      <c r="OIF45" s="527"/>
      <c r="OIG45" s="528"/>
      <c r="OIH45" s="528"/>
      <c r="OII45" s="528"/>
      <c r="OIJ45" s="528"/>
      <c r="OIK45" s="528"/>
      <c r="OIL45" s="528"/>
      <c r="OIM45" s="528"/>
      <c r="OIN45" s="529"/>
      <c r="OIO45" s="527"/>
      <c r="OIP45" s="528"/>
      <c r="OIQ45" s="528"/>
      <c r="OIR45" s="528"/>
      <c r="OIS45" s="528"/>
      <c r="OIT45" s="528"/>
      <c r="OIU45" s="528"/>
      <c r="OIV45" s="528"/>
      <c r="OIW45" s="529"/>
      <c r="OIX45" s="527"/>
      <c r="OIY45" s="528"/>
      <c r="OIZ45" s="528"/>
      <c r="OJA45" s="528"/>
      <c r="OJB45" s="528"/>
      <c r="OJC45" s="528"/>
      <c r="OJD45" s="528"/>
      <c r="OJE45" s="528"/>
      <c r="OJF45" s="529"/>
      <c r="OJG45" s="527"/>
      <c r="OJH45" s="528"/>
      <c r="OJI45" s="528"/>
      <c r="OJJ45" s="528"/>
      <c r="OJK45" s="528"/>
      <c r="OJL45" s="528"/>
      <c r="OJM45" s="528"/>
      <c r="OJN45" s="528"/>
      <c r="OJO45" s="529"/>
      <c r="OJP45" s="527"/>
      <c r="OJQ45" s="528"/>
      <c r="OJR45" s="528"/>
      <c r="OJS45" s="528"/>
      <c r="OJT45" s="528"/>
      <c r="OJU45" s="528"/>
      <c r="OJV45" s="528"/>
      <c r="OJW45" s="528"/>
      <c r="OJX45" s="529"/>
      <c r="OJY45" s="527"/>
      <c r="OJZ45" s="528"/>
      <c r="OKA45" s="528"/>
      <c r="OKB45" s="528"/>
      <c r="OKC45" s="528"/>
      <c r="OKD45" s="528"/>
      <c r="OKE45" s="528"/>
      <c r="OKF45" s="528"/>
      <c r="OKG45" s="529"/>
      <c r="OKH45" s="527"/>
      <c r="OKI45" s="528"/>
      <c r="OKJ45" s="528"/>
      <c r="OKK45" s="528"/>
      <c r="OKL45" s="528"/>
      <c r="OKM45" s="528"/>
      <c r="OKN45" s="528"/>
      <c r="OKO45" s="528"/>
      <c r="OKP45" s="529"/>
      <c r="OKQ45" s="527"/>
      <c r="OKR45" s="528"/>
      <c r="OKS45" s="528"/>
      <c r="OKT45" s="528"/>
      <c r="OKU45" s="528"/>
      <c r="OKV45" s="528"/>
      <c r="OKW45" s="528"/>
      <c r="OKX45" s="528"/>
      <c r="OKY45" s="529"/>
      <c r="OKZ45" s="527"/>
      <c r="OLA45" s="528"/>
      <c r="OLB45" s="528"/>
      <c r="OLC45" s="528"/>
      <c r="OLD45" s="528"/>
      <c r="OLE45" s="528"/>
      <c r="OLF45" s="528"/>
      <c r="OLG45" s="528"/>
      <c r="OLH45" s="529"/>
      <c r="OLI45" s="527"/>
      <c r="OLJ45" s="528"/>
      <c r="OLK45" s="528"/>
      <c r="OLL45" s="528"/>
      <c r="OLM45" s="528"/>
      <c r="OLN45" s="528"/>
      <c r="OLO45" s="528"/>
      <c r="OLP45" s="528"/>
      <c r="OLQ45" s="529"/>
      <c r="OLR45" s="527"/>
      <c r="OLS45" s="528"/>
      <c r="OLT45" s="528"/>
      <c r="OLU45" s="528"/>
      <c r="OLV45" s="528"/>
      <c r="OLW45" s="528"/>
      <c r="OLX45" s="528"/>
      <c r="OLY45" s="528"/>
      <c r="OLZ45" s="529"/>
      <c r="OMA45" s="527"/>
      <c r="OMB45" s="528"/>
      <c r="OMC45" s="528"/>
      <c r="OMD45" s="528"/>
      <c r="OME45" s="528"/>
      <c r="OMF45" s="528"/>
      <c r="OMG45" s="528"/>
      <c r="OMH45" s="528"/>
      <c r="OMI45" s="529"/>
      <c r="OMJ45" s="527"/>
      <c r="OMK45" s="528"/>
      <c r="OML45" s="528"/>
      <c r="OMM45" s="528"/>
      <c r="OMN45" s="528"/>
      <c r="OMO45" s="528"/>
      <c r="OMP45" s="528"/>
      <c r="OMQ45" s="528"/>
      <c r="OMR45" s="529"/>
      <c r="OMS45" s="527"/>
      <c r="OMT45" s="528"/>
      <c r="OMU45" s="528"/>
      <c r="OMV45" s="528"/>
      <c r="OMW45" s="528"/>
      <c r="OMX45" s="528"/>
      <c r="OMY45" s="528"/>
      <c r="OMZ45" s="528"/>
      <c r="ONA45" s="529"/>
      <c r="ONB45" s="527"/>
      <c r="ONC45" s="528"/>
      <c r="OND45" s="528"/>
      <c r="ONE45" s="528"/>
      <c r="ONF45" s="528"/>
      <c r="ONG45" s="528"/>
      <c r="ONH45" s="528"/>
      <c r="ONI45" s="528"/>
      <c r="ONJ45" s="529"/>
      <c r="ONK45" s="527"/>
      <c r="ONL45" s="528"/>
      <c r="ONM45" s="528"/>
      <c r="ONN45" s="528"/>
      <c r="ONO45" s="528"/>
      <c r="ONP45" s="528"/>
      <c r="ONQ45" s="528"/>
      <c r="ONR45" s="528"/>
      <c r="ONS45" s="529"/>
      <c r="ONT45" s="527"/>
      <c r="ONU45" s="528"/>
      <c r="ONV45" s="528"/>
      <c r="ONW45" s="528"/>
      <c r="ONX45" s="528"/>
      <c r="ONY45" s="528"/>
      <c r="ONZ45" s="528"/>
      <c r="OOA45" s="528"/>
      <c r="OOB45" s="529"/>
      <c r="OOC45" s="527"/>
      <c r="OOD45" s="528"/>
      <c r="OOE45" s="528"/>
      <c r="OOF45" s="528"/>
      <c r="OOG45" s="528"/>
      <c r="OOH45" s="528"/>
      <c r="OOI45" s="528"/>
      <c r="OOJ45" s="528"/>
      <c r="OOK45" s="529"/>
      <c r="OOL45" s="527"/>
      <c r="OOM45" s="528"/>
      <c r="OON45" s="528"/>
      <c r="OOO45" s="528"/>
      <c r="OOP45" s="528"/>
      <c r="OOQ45" s="528"/>
      <c r="OOR45" s="528"/>
      <c r="OOS45" s="528"/>
      <c r="OOT45" s="529"/>
      <c r="OOU45" s="527"/>
      <c r="OOV45" s="528"/>
      <c r="OOW45" s="528"/>
      <c r="OOX45" s="528"/>
      <c r="OOY45" s="528"/>
      <c r="OOZ45" s="528"/>
      <c r="OPA45" s="528"/>
      <c r="OPB45" s="528"/>
      <c r="OPC45" s="529"/>
      <c r="OPD45" s="527"/>
      <c r="OPE45" s="528"/>
      <c r="OPF45" s="528"/>
      <c r="OPG45" s="528"/>
      <c r="OPH45" s="528"/>
      <c r="OPI45" s="528"/>
      <c r="OPJ45" s="528"/>
      <c r="OPK45" s="528"/>
      <c r="OPL45" s="529"/>
      <c r="OPM45" s="527"/>
      <c r="OPN45" s="528"/>
      <c r="OPO45" s="528"/>
      <c r="OPP45" s="528"/>
      <c r="OPQ45" s="528"/>
      <c r="OPR45" s="528"/>
      <c r="OPS45" s="528"/>
      <c r="OPT45" s="528"/>
      <c r="OPU45" s="529"/>
      <c r="OPV45" s="527"/>
      <c r="OPW45" s="528"/>
      <c r="OPX45" s="528"/>
      <c r="OPY45" s="528"/>
      <c r="OPZ45" s="528"/>
      <c r="OQA45" s="528"/>
      <c r="OQB45" s="528"/>
      <c r="OQC45" s="528"/>
      <c r="OQD45" s="529"/>
      <c r="OQE45" s="527"/>
      <c r="OQF45" s="528"/>
      <c r="OQG45" s="528"/>
      <c r="OQH45" s="528"/>
      <c r="OQI45" s="528"/>
      <c r="OQJ45" s="528"/>
      <c r="OQK45" s="528"/>
      <c r="OQL45" s="528"/>
      <c r="OQM45" s="529"/>
      <c r="OQN45" s="527"/>
      <c r="OQO45" s="528"/>
      <c r="OQP45" s="528"/>
      <c r="OQQ45" s="528"/>
      <c r="OQR45" s="528"/>
      <c r="OQS45" s="528"/>
      <c r="OQT45" s="528"/>
      <c r="OQU45" s="528"/>
      <c r="OQV45" s="529"/>
      <c r="OQW45" s="527"/>
      <c r="OQX45" s="528"/>
      <c r="OQY45" s="528"/>
      <c r="OQZ45" s="528"/>
      <c r="ORA45" s="528"/>
      <c r="ORB45" s="528"/>
      <c r="ORC45" s="528"/>
      <c r="ORD45" s="528"/>
      <c r="ORE45" s="529"/>
      <c r="ORF45" s="527"/>
      <c r="ORG45" s="528"/>
      <c r="ORH45" s="528"/>
      <c r="ORI45" s="528"/>
      <c r="ORJ45" s="528"/>
      <c r="ORK45" s="528"/>
      <c r="ORL45" s="528"/>
      <c r="ORM45" s="528"/>
      <c r="ORN45" s="529"/>
      <c r="ORO45" s="527"/>
      <c r="ORP45" s="528"/>
      <c r="ORQ45" s="528"/>
      <c r="ORR45" s="528"/>
      <c r="ORS45" s="528"/>
      <c r="ORT45" s="528"/>
      <c r="ORU45" s="528"/>
      <c r="ORV45" s="528"/>
      <c r="ORW45" s="529"/>
      <c r="ORX45" s="527"/>
      <c r="ORY45" s="528"/>
      <c r="ORZ45" s="528"/>
      <c r="OSA45" s="528"/>
      <c r="OSB45" s="528"/>
      <c r="OSC45" s="528"/>
      <c r="OSD45" s="528"/>
      <c r="OSE45" s="528"/>
      <c r="OSF45" s="529"/>
      <c r="OSG45" s="527"/>
      <c r="OSH45" s="528"/>
      <c r="OSI45" s="528"/>
      <c r="OSJ45" s="528"/>
      <c r="OSK45" s="528"/>
      <c r="OSL45" s="528"/>
      <c r="OSM45" s="528"/>
      <c r="OSN45" s="528"/>
      <c r="OSO45" s="529"/>
      <c r="OSP45" s="527"/>
      <c r="OSQ45" s="528"/>
      <c r="OSR45" s="528"/>
      <c r="OSS45" s="528"/>
      <c r="OST45" s="528"/>
      <c r="OSU45" s="528"/>
      <c r="OSV45" s="528"/>
      <c r="OSW45" s="528"/>
      <c r="OSX45" s="529"/>
      <c r="OSY45" s="527"/>
      <c r="OSZ45" s="528"/>
      <c r="OTA45" s="528"/>
      <c r="OTB45" s="528"/>
      <c r="OTC45" s="528"/>
      <c r="OTD45" s="528"/>
      <c r="OTE45" s="528"/>
      <c r="OTF45" s="528"/>
      <c r="OTG45" s="529"/>
      <c r="OTH45" s="527"/>
      <c r="OTI45" s="528"/>
      <c r="OTJ45" s="528"/>
      <c r="OTK45" s="528"/>
      <c r="OTL45" s="528"/>
      <c r="OTM45" s="528"/>
      <c r="OTN45" s="528"/>
      <c r="OTO45" s="528"/>
      <c r="OTP45" s="529"/>
      <c r="OTQ45" s="527"/>
      <c r="OTR45" s="528"/>
      <c r="OTS45" s="528"/>
      <c r="OTT45" s="528"/>
      <c r="OTU45" s="528"/>
      <c r="OTV45" s="528"/>
      <c r="OTW45" s="528"/>
      <c r="OTX45" s="528"/>
      <c r="OTY45" s="529"/>
      <c r="OTZ45" s="527"/>
      <c r="OUA45" s="528"/>
      <c r="OUB45" s="528"/>
      <c r="OUC45" s="528"/>
      <c r="OUD45" s="528"/>
      <c r="OUE45" s="528"/>
      <c r="OUF45" s="528"/>
      <c r="OUG45" s="528"/>
      <c r="OUH45" s="529"/>
      <c r="OUI45" s="527"/>
      <c r="OUJ45" s="528"/>
      <c r="OUK45" s="528"/>
      <c r="OUL45" s="528"/>
      <c r="OUM45" s="528"/>
      <c r="OUN45" s="528"/>
      <c r="OUO45" s="528"/>
      <c r="OUP45" s="528"/>
      <c r="OUQ45" s="529"/>
      <c r="OUR45" s="527"/>
      <c r="OUS45" s="528"/>
      <c r="OUT45" s="528"/>
      <c r="OUU45" s="528"/>
      <c r="OUV45" s="528"/>
      <c r="OUW45" s="528"/>
      <c r="OUX45" s="528"/>
      <c r="OUY45" s="528"/>
      <c r="OUZ45" s="529"/>
      <c r="OVA45" s="527"/>
      <c r="OVB45" s="528"/>
      <c r="OVC45" s="528"/>
      <c r="OVD45" s="528"/>
      <c r="OVE45" s="528"/>
      <c r="OVF45" s="528"/>
      <c r="OVG45" s="528"/>
      <c r="OVH45" s="528"/>
      <c r="OVI45" s="529"/>
      <c r="OVJ45" s="527"/>
      <c r="OVK45" s="528"/>
      <c r="OVL45" s="528"/>
      <c r="OVM45" s="528"/>
      <c r="OVN45" s="528"/>
      <c r="OVO45" s="528"/>
      <c r="OVP45" s="528"/>
      <c r="OVQ45" s="528"/>
      <c r="OVR45" s="529"/>
      <c r="OVS45" s="527"/>
      <c r="OVT45" s="528"/>
      <c r="OVU45" s="528"/>
      <c r="OVV45" s="528"/>
      <c r="OVW45" s="528"/>
      <c r="OVX45" s="528"/>
      <c r="OVY45" s="528"/>
      <c r="OVZ45" s="528"/>
      <c r="OWA45" s="529"/>
      <c r="OWB45" s="527"/>
      <c r="OWC45" s="528"/>
      <c r="OWD45" s="528"/>
      <c r="OWE45" s="528"/>
      <c r="OWF45" s="528"/>
      <c r="OWG45" s="528"/>
      <c r="OWH45" s="528"/>
      <c r="OWI45" s="528"/>
      <c r="OWJ45" s="529"/>
      <c r="OWK45" s="527"/>
      <c r="OWL45" s="528"/>
      <c r="OWM45" s="528"/>
      <c r="OWN45" s="528"/>
      <c r="OWO45" s="528"/>
      <c r="OWP45" s="528"/>
      <c r="OWQ45" s="528"/>
      <c r="OWR45" s="528"/>
      <c r="OWS45" s="529"/>
      <c r="OWT45" s="527"/>
      <c r="OWU45" s="528"/>
      <c r="OWV45" s="528"/>
      <c r="OWW45" s="528"/>
      <c r="OWX45" s="528"/>
      <c r="OWY45" s="528"/>
      <c r="OWZ45" s="528"/>
      <c r="OXA45" s="528"/>
      <c r="OXB45" s="529"/>
      <c r="OXC45" s="527"/>
      <c r="OXD45" s="528"/>
      <c r="OXE45" s="528"/>
      <c r="OXF45" s="528"/>
      <c r="OXG45" s="528"/>
      <c r="OXH45" s="528"/>
      <c r="OXI45" s="528"/>
      <c r="OXJ45" s="528"/>
      <c r="OXK45" s="529"/>
      <c r="OXL45" s="527"/>
      <c r="OXM45" s="528"/>
      <c r="OXN45" s="528"/>
      <c r="OXO45" s="528"/>
      <c r="OXP45" s="528"/>
      <c r="OXQ45" s="528"/>
      <c r="OXR45" s="528"/>
      <c r="OXS45" s="528"/>
      <c r="OXT45" s="529"/>
      <c r="OXU45" s="527"/>
      <c r="OXV45" s="528"/>
      <c r="OXW45" s="528"/>
      <c r="OXX45" s="528"/>
      <c r="OXY45" s="528"/>
      <c r="OXZ45" s="528"/>
      <c r="OYA45" s="528"/>
      <c r="OYB45" s="528"/>
      <c r="OYC45" s="529"/>
      <c r="OYD45" s="527"/>
      <c r="OYE45" s="528"/>
      <c r="OYF45" s="528"/>
      <c r="OYG45" s="528"/>
      <c r="OYH45" s="528"/>
      <c r="OYI45" s="528"/>
      <c r="OYJ45" s="528"/>
      <c r="OYK45" s="528"/>
      <c r="OYL45" s="529"/>
      <c r="OYM45" s="527"/>
      <c r="OYN45" s="528"/>
      <c r="OYO45" s="528"/>
      <c r="OYP45" s="528"/>
      <c r="OYQ45" s="528"/>
      <c r="OYR45" s="528"/>
      <c r="OYS45" s="528"/>
      <c r="OYT45" s="528"/>
      <c r="OYU45" s="529"/>
      <c r="OYV45" s="527"/>
      <c r="OYW45" s="528"/>
      <c r="OYX45" s="528"/>
      <c r="OYY45" s="528"/>
      <c r="OYZ45" s="528"/>
      <c r="OZA45" s="528"/>
      <c r="OZB45" s="528"/>
      <c r="OZC45" s="528"/>
      <c r="OZD45" s="529"/>
      <c r="OZE45" s="527"/>
      <c r="OZF45" s="528"/>
      <c r="OZG45" s="528"/>
      <c r="OZH45" s="528"/>
      <c r="OZI45" s="528"/>
      <c r="OZJ45" s="528"/>
      <c r="OZK45" s="528"/>
      <c r="OZL45" s="528"/>
      <c r="OZM45" s="529"/>
      <c r="OZN45" s="527"/>
      <c r="OZO45" s="528"/>
      <c r="OZP45" s="528"/>
      <c r="OZQ45" s="528"/>
      <c r="OZR45" s="528"/>
      <c r="OZS45" s="528"/>
      <c r="OZT45" s="528"/>
      <c r="OZU45" s="528"/>
      <c r="OZV45" s="529"/>
      <c r="OZW45" s="527"/>
      <c r="OZX45" s="528"/>
      <c r="OZY45" s="528"/>
      <c r="OZZ45" s="528"/>
      <c r="PAA45" s="528"/>
      <c r="PAB45" s="528"/>
      <c r="PAC45" s="528"/>
      <c r="PAD45" s="528"/>
      <c r="PAE45" s="529"/>
      <c r="PAF45" s="527"/>
      <c r="PAG45" s="528"/>
      <c r="PAH45" s="528"/>
      <c r="PAI45" s="528"/>
      <c r="PAJ45" s="528"/>
      <c r="PAK45" s="528"/>
      <c r="PAL45" s="528"/>
      <c r="PAM45" s="528"/>
      <c r="PAN45" s="529"/>
      <c r="PAO45" s="527"/>
      <c r="PAP45" s="528"/>
      <c r="PAQ45" s="528"/>
      <c r="PAR45" s="528"/>
      <c r="PAS45" s="528"/>
      <c r="PAT45" s="528"/>
      <c r="PAU45" s="528"/>
      <c r="PAV45" s="528"/>
      <c r="PAW45" s="529"/>
      <c r="PAX45" s="527"/>
      <c r="PAY45" s="528"/>
      <c r="PAZ45" s="528"/>
      <c r="PBA45" s="528"/>
      <c r="PBB45" s="528"/>
      <c r="PBC45" s="528"/>
      <c r="PBD45" s="528"/>
      <c r="PBE45" s="528"/>
      <c r="PBF45" s="529"/>
      <c r="PBG45" s="527"/>
      <c r="PBH45" s="528"/>
      <c r="PBI45" s="528"/>
      <c r="PBJ45" s="528"/>
      <c r="PBK45" s="528"/>
      <c r="PBL45" s="528"/>
      <c r="PBM45" s="528"/>
      <c r="PBN45" s="528"/>
      <c r="PBO45" s="529"/>
      <c r="PBP45" s="527"/>
      <c r="PBQ45" s="528"/>
      <c r="PBR45" s="528"/>
      <c r="PBS45" s="528"/>
      <c r="PBT45" s="528"/>
      <c r="PBU45" s="528"/>
      <c r="PBV45" s="528"/>
      <c r="PBW45" s="528"/>
      <c r="PBX45" s="529"/>
      <c r="PBY45" s="527"/>
      <c r="PBZ45" s="528"/>
      <c r="PCA45" s="528"/>
      <c r="PCB45" s="528"/>
      <c r="PCC45" s="528"/>
      <c r="PCD45" s="528"/>
      <c r="PCE45" s="528"/>
      <c r="PCF45" s="528"/>
      <c r="PCG45" s="529"/>
      <c r="PCH45" s="527"/>
      <c r="PCI45" s="528"/>
      <c r="PCJ45" s="528"/>
      <c r="PCK45" s="528"/>
      <c r="PCL45" s="528"/>
      <c r="PCM45" s="528"/>
      <c r="PCN45" s="528"/>
      <c r="PCO45" s="528"/>
      <c r="PCP45" s="529"/>
      <c r="PCQ45" s="527"/>
      <c r="PCR45" s="528"/>
      <c r="PCS45" s="528"/>
      <c r="PCT45" s="528"/>
      <c r="PCU45" s="528"/>
      <c r="PCV45" s="528"/>
      <c r="PCW45" s="528"/>
      <c r="PCX45" s="528"/>
      <c r="PCY45" s="529"/>
      <c r="PCZ45" s="527"/>
      <c r="PDA45" s="528"/>
      <c r="PDB45" s="528"/>
      <c r="PDC45" s="528"/>
      <c r="PDD45" s="528"/>
      <c r="PDE45" s="528"/>
      <c r="PDF45" s="528"/>
      <c r="PDG45" s="528"/>
      <c r="PDH45" s="529"/>
      <c r="PDI45" s="527"/>
      <c r="PDJ45" s="528"/>
      <c r="PDK45" s="528"/>
      <c r="PDL45" s="528"/>
      <c r="PDM45" s="528"/>
      <c r="PDN45" s="528"/>
      <c r="PDO45" s="528"/>
      <c r="PDP45" s="528"/>
      <c r="PDQ45" s="529"/>
      <c r="PDR45" s="527"/>
      <c r="PDS45" s="528"/>
      <c r="PDT45" s="528"/>
      <c r="PDU45" s="528"/>
      <c r="PDV45" s="528"/>
      <c r="PDW45" s="528"/>
      <c r="PDX45" s="528"/>
      <c r="PDY45" s="528"/>
      <c r="PDZ45" s="529"/>
      <c r="PEA45" s="527"/>
      <c r="PEB45" s="528"/>
      <c r="PEC45" s="528"/>
      <c r="PED45" s="528"/>
      <c r="PEE45" s="528"/>
      <c r="PEF45" s="528"/>
      <c r="PEG45" s="528"/>
      <c r="PEH45" s="528"/>
      <c r="PEI45" s="529"/>
      <c r="PEJ45" s="527"/>
      <c r="PEK45" s="528"/>
      <c r="PEL45" s="528"/>
      <c r="PEM45" s="528"/>
      <c r="PEN45" s="528"/>
      <c r="PEO45" s="528"/>
      <c r="PEP45" s="528"/>
      <c r="PEQ45" s="528"/>
      <c r="PER45" s="529"/>
      <c r="PES45" s="527"/>
      <c r="PET45" s="528"/>
      <c r="PEU45" s="528"/>
      <c r="PEV45" s="528"/>
      <c r="PEW45" s="528"/>
      <c r="PEX45" s="528"/>
      <c r="PEY45" s="528"/>
      <c r="PEZ45" s="528"/>
      <c r="PFA45" s="529"/>
      <c r="PFB45" s="527"/>
      <c r="PFC45" s="528"/>
      <c r="PFD45" s="528"/>
      <c r="PFE45" s="528"/>
      <c r="PFF45" s="528"/>
      <c r="PFG45" s="528"/>
      <c r="PFH45" s="528"/>
      <c r="PFI45" s="528"/>
      <c r="PFJ45" s="529"/>
      <c r="PFK45" s="527"/>
      <c r="PFL45" s="528"/>
      <c r="PFM45" s="528"/>
      <c r="PFN45" s="528"/>
      <c r="PFO45" s="528"/>
      <c r="PFP45" s="528"/>
      <c r="PFQ45" s="528"/>
      <c r="PFR45" s="528"/>
      <c r="PFS45" s="529"/>
      <c r="PFT45" s="527"/>
      <c r="PFU45" s="528"/>
      <c r="PFV45" s="528"/>
      <c r="PFW45" s="528"/>
      <c r="PFX45" s="528"/>
      <c r="PFY45" s="528"/>
      <c r="PFZ45" s="528"/>
      <c r="PGA45" s="528"/>
      <c r="PGB45" s="529"/>
      <c r="PGC45" s="527"/>
      <c r="PGD45" s="528"/>
      <c r="PGE45" s="528"/>
      <c r="PGF45" s="528"/>
      <c r="PGG45" s="528"/>
      <c r="PGH45" s="528"/>
      <c r="PGI45" s="528"/>
      <c r="PGJ45" s="528"/>
      <c r="PGK45" s="529"/>
      <c r="PGL45" s="527"/>
      <c r="PGM45" s="528"/>
      <c r="PGN45" s="528"/>
      <c r="PGO45" s="528"/>
      <c r="PGP45" s="528"/>
      <c r="PGQ45" s="528"/>
      <c r="PGR45" s="528"/>
      <c r="PGS45" s="528"/>
      <c r="PGT45" s="529"/>
      <c r="PGU45" s="527"/>
      <c r="PGV45" s="528"/>
      <c r="PGW45" s="528"/>
      <c r="PGX45" s="528"/>
      <c r="PGY45" s="528"/>
      <c r="PGZ45" s="528"/>
      <c r="PHA45" s="528"/>
      <c r="PHB45" s="528"/>
      <c r="PHC45" s="529"/>
      <c r="PHD45" s="527"/>
      <c r="PHE45" s="528"/>
      <c r="PHF45" s="528"/>
      <c r="PHG45" s="528"/>
      <c r="PHH45" s="528"/>
      <c r="PHI45" s="528"/>
      <c r="PHJ45" s="528"/>
      <c r="PHK45" s="528"/>
      <c r="PHL45" s="529"/>
      <c r="PHM45" s="527"/>
      <c r="PHN45" s="528"/>
      <c r="PHO45" s="528"/>
      <c r="PHP45" s="528"/>
      <c r="PHQ45" s="528"/>
      <c r="PHR45" s="528"/>
      <c r="PHS45" s="528"/>
      <c r="PHT45" s="528"/>
      <c r="PHU45" s="529"/>
      <c r="PHV45" s="527"/>
      <c r="PHW45" s="528"/>
      <c r="PHX45" s="528"/>
      <c r="PHY45" s="528"/>
      <c r="PHZ45" s="528"/>
      <c r="PIA45" s="528"/>
      <c r="PIB45" s="528"/>
      <c r="PIC45" s="528"/>
      <c r="PID45" s="529"/>
      <c r="PIE45" s="527"/>
      <c r="PIF45" s="528"/>
      <c r="PIG45" s="528"/>
      <c r="PIH45" s="528"/>
      <c r="PII45" s="528"/>
      <c r="PIJ45" s="528"/>
      <c r="PIK45" s="528"/>
      <c r="PIL45" s="528"/>
      <c r="PIM45" s="529"/>
      <c r="PIN45" s="527"/>
      <c r="PIO45" s="528"/>
      <c r="PIP45" s="528"/>
      <c r="PIQ45" s="528"/>
      <c r="PIR45" s="528"/>
      <c r="PIS45" s="528"/>
      <c r="PIT45" s="528"/>
      <c r="PIU45" s="528"/>
      <c r="PIV45" s="529"/>
      <c r="PIW45" s="527"/>
      <c r="PIX45" s="528"/>
      <c r="PIY45" s="528"/>
      <c r="PIZ45" s="528"/>
      <c r="PJA45" s="528"/>
      <c r="PJB45" s="528"/>
      <c r="PJC45" s="528"/>
      <c r="PJD45" s="528"/>
      <c r="PJE45" s="529"/>
      <c r="PJF45" s="527"/>
      <c r="PJG45" s="528"/>
      <c r="PJH45" s="528"/>
      <c r="PJI45" s="528"/>
      <c r="PJJ45" s="528"/>
      <c r="PJK45" s="528"/>
      <c r="PJL45" s="528"/>
      <c r="PJM45" s="528"/>
      <c r="PJN45" s="529"/>
      <c r="PJO45" s="527"/>
      <c r="PJP45" s="528"/>
      <c r="PJQ45" s="528"/>
      <c r="PJR45" s="528"/>
      <c r="PJS45" s="528"/>
      <c r="PJT45" s="528"/>
      <c r="PJU45" s="528"/>
      <c r="PJV45" s="528"/>
      <c r="PJW45" s="529"/>
      <c r="PJX45" s="527"/>
      <c r="PJY45" s="528"/>
      <c r="PJZ45" s="528"/>
      <c r="PKA45" s="528"/>
      <c r="PKB45" s="528"/>
      <c r="PKC45" s="528"/>
      <c r="PKD45" s="528"/>
      <c r="PKE45" s="528"/>
      <c r="PKF45" s="529"/>
      <c r="PKG45" s="527"/>
      <c r="PKH45" s="528"/>
      <c r="PKI45" s="528"/>
      <c r="PKJ45" s="528"/>
      <c r="PKK45" s="528"/>
      <c r="PKL45" s="528"/>
      <c r="PKM45" s="528"/>
      <c r="PKN45" s="528"/>
      <c r="PKO45" s="529"/>
      <c r="PKP45" s="527"/>
      <c r="PKQ45" s="528"/>
      <c r="PKR45" s="528"/>
      <c r="PKS45" s="528"/>
      <c r="PKT45" s="528"/>
      <c r="PKU45" s="528"/>
      <c r="PKV45" s="528"/>
      <c r="PKW45" s="528"/>
      <c r="PKX45" s="529"/>
      <c r="PKY45" s="527"/>
      <c r="PKZ45" s="528"/>
      <c r="PLA45" s="528"/>
      <c r="PLB45" s="528"/>
      <c r="PLC45" s="528"/>
      <c r="PLD45" s="528"/>
      <c r="PLE45" s="528"/>
      <c r="PLF45" s="528"/>
      <c r="PLG45" s="529"/>
      <c r="PLH45" s="527"/>
      <c r="PLI45" s="528"/>
      <c r="PLJ45" s="528"/>
      <c r="PLK45" s="528"/>
      <c r="PLL45" s="528"/>
      <c r="PLM45" s="528"/>
      <c r="PLN45" s="528"/>
      <c r="PLO45" s="528"/>
      <c r="PLP45" s="529"/>
      <c r="PLQ45" s="527"/>
      <c r="PLR45" s="528"/>
      <c r="PLS45" s="528"/>
      <c r="PLT45" s="528"/>
      <c r="PLU45" s="528"/>
      <c r="PLV45" s="528"/>
      <c r="PLW45" s="528"/>
      <c r="PLX45" s="528"/>
      <c r="PLY45" s="529"/>
      <c r="PLZ45" s="527"/>
      <c r="PMA45" s="528"/>
      <c r="PMB45" s="528"/>
      <c r="PMC45" s="528"/>
      <c r="PMD45" s="528"/>
      <c r="PME45" s="528"/>
      <c r="PMF45" s="528"/>
      <c r="PMG45" s="528"/>
      <c r="PMH45" s="529"/>
      <c r="PMI45" s="527"/>
      <c r="PMJ45" s="528"/>
      <c r="PMK45" s="528"/>
      <c r="PML45" s="528"/>
      <c r="PMM45" s="528"/>
      <c r="PMN45" s="528"/>
      <c r="PMO45" s="528"/>
      <c r="PMP45" s="528"/>
      <c r="PMQ45" s="529"/>
      <c r="PMR45" s="527"/>
      <c r="PMS45" s="528"/>
      <c r="PMT45" s="528"/>
      <c r="PMU45" s="528"/>
      <c r="PMV45" s="528"/>
      <c r="PMW45" s="528"/>
      <c r="PMX45" s="528"/>
      <c r="PMY45" s="528"/>
      <c r="PMZ45" s="529"/>
      <c r="PNA45" s="527"/>
      <c r="PNB45" s="528"/>
      <c r="PNC45" s="528"/>
      <c r="PND45" s="528"/>
      <c r="PNE45" s="528"/>
      <c r="PNF45" s="528"/>
      <c r="PNG45" s="528"/>
      <c r="PNH45" s="528"/>
      <c r="PNI45" s="529"/>
      <c r="PNJ45" s="527"/>
      <c r="PNK45" s="528"/>
      <c r="PNL45" s="528"/>
      <c r="PNM45" s="528"/>
      <c r="PNN45" s="528"/>
      <c r="PNO45" s="528"/>
      <c r="PNP45" s="528"/>
      <c r="PNQ45" s="528"/>
      <c r="PNR45" s="529"/>
      <c r="PNS45" s="527"/>
      <c r="PNT45" s="528"/>
      <c r="PNU45" s="528"/>
      <c r="PNV45" s="528"/>
      <c r="PNW45" s="528"/>
      <c r="PNX45" s="528"/>
      <c r="PNY45" s="528"/>
      <c r="PNZ45" s="528"/>
      <c r="POA45" s="529"/>
      <c r="POB45" s="527"/>
      <c r="POC45" s="528"/>
      <c r="POD45" s="528"/>
      <c r="POE45" s="528"/>
      <c r="POF45" s="528"/>
      <c r="POG45" s="528"/>
      <c r="POH45" s="528"/>
      <c r="POI45" s="528"/>
      <c r="POJ45" s="529"/>
      <c r="POK45" s="527"/>
      <c r="POL45" s="528"/>
      <c r="POM45" s="528"/>
      <c r="PON45" s="528"/>
      <c r="POO45" s="528"/>
      <c r="POP45" s="528"/>
      <c r="POQ45" s="528"/>
      <c r="POR45" s="528"/>
      <c r="POS45" s="529"/>
      <c r="POT45" s="527"/>
      <c r="POU45" s="528"/>
      <c r="POV45" s="528"/>
      <c r="POW45" s="528"/>
      <c r="POX45" s="528"/>
      <c r="POY45" s="528"/>
      <c r="POZ45" s="528"/>
      <c r="PPA45" s="528"/>
      <c r="PPB45" s="529"/>
      <c r="PPC45" s="527"/>
      <c r="PPD45" s="528"/>
      <c r="PPE45" s="528"/>
      <c r="PPF45" s="528"/>
      <c r="PPG45" s="528"/>
      <c r="PPH45" s="528"/>
      <c r="PPI45" s="528"/>
      <c r="PPJ45" s="528"/>
      <c r="PPK45" s="529"/>
      <c r="PPL45" s="527"/>
      <c r="PPM45" s="528"/>
      <c r="PPN45" s="528"/>
      <c r="PPO45" s="528"/>
      <c r="PPP45" s="528"/>
      <c r="PPQ45" s="528"/>
      <c r="PPR45" s="528"/>
      <c r="PPS45" s="528"/>
      <c r="PPT45" s="529"/>
      <c r="PPU45" s="527"/>
      <c r="PPV45" s="528"/>
      <c r="PPW45" s="528"/>
      <c r="PPX45" s="528"/>
      <c r="PPY45" s="528"/>
      <c r="PPZ45" s="528"/>
      <c r="PQA45" s="528"/>
      <c r="PQB45" s="528"/>
      <c r="PQC45" s="529"/>
      <c r="PQD45" s="527"/>
      <c r="PQE45" s="528"/>
      <c r="PQF45" s="528"/>
      <c r="PQG45" s="528"/>
      <c r="PQH45" s="528"/>
      <c r="PQI45" s="528"/>
      <c r="PQJ45" s="528"/>
      <c r="PQK45" s="528"/>
      <c r="PQL45" s="529"/>
      <c r="PQM45" s="527"/>
      <c r="PQN45" s="528"/>
      <c r="PQO45" s="528"/>
      <c r="PQP45" s="528"/>
      <c r="PQQ45" s="528"/>
      <c r="PQR45" s="528"/>
      <c r="PQS45" s="528"/>
      <c r="PQT45" s="528"/>
      <c r="PQU45" s="529"/>
      <c r="PQV45" s="527"/>
      <c r="PQW45" s="528"/>
      <c r="PQX45" s="528"/>
      <c r="PQY45" s="528"/>
      <c r="PQZ45" s="528"/>
      <c r="PRA45" s="528"/>
      <c r="PRB45" s="528"/>
      <c r="PRC45" s="528"/>
      <c r="PRD45" s="529"/>
      <c r="PRE45" s="527"/>
      <c r="PRF45" s="528"/>
      <c r="PRG45" s="528"/>
      <c r="PRH45" s="528"/>
      <c r="PRI45" s="528"/>
      <c r="PRJ45" s="528"/>
      <c r="PRK45" s="528"/>
      <c r="PRL45" s="528"/>
      <c r="PRM45" s="529"/>
      <c r="PRN45" s="527"/>
      <c r="PRO45" s="528"/>
      <c r="PRP45" s="528"/>
      <c r="PRQ45" s="528"/>
      <c r="PRR45" s="528"/>
      <c r="PRS45" s="528"/>
      <c r="PRT45" s="528"/>
      <c r="PRU45" s="528"/>
      <c r="PRV45" s="529"/>
      <c r="PRW45" s="527"/>
      <c r="PRX45" s="528"/>
      <c r="PRY45" s="528"/>
      <c r="PRZ45" s="528"/>
      <c r="PSA45" s="528"/>
      <c r="PSB45" s="528"/>
      <c r="PSC45" s="528"/>
      <c r="PSD45" s="528"/>
      <c r="PSE45" s="529"/>
      <c r="PSF45" s="527"/>
      <c r="PSG45" s="528"/>
      <c r="PSH45" s="528"/>
      <c r="PSI45" s="528"/>
      <c r="PSJ45" s="528"/>
      <c r="PSK45" s="528"/>
      <c r="PSL45" s="528"/>
      <c r="PSM45" s="528"/>
      <c r="PSN45" s="529"/>
      <c r="PSO45" s="527"/>
      <c r="PSP45" s="528"/>
      <c r="PSQ45" s="528"/>
      <c r="PSR45" s="528"/>
      <c r="PSS45" s="528"/>
      <c r="PST45" s="528"/>
      <c r="PSU45" s="528"/>
      <c r="PSV45" s="528"/>
      <c r="PSW45" s="529"/>
      <c r="PSX45" s="527"/>
      <c r="PSY45" s="528"/>
      <c r="PSZ45" s="528"/>
      <c r="PTA45" s="528"/>
      <c r="PTB45" s="528"/>
      <c r="PTC45" s="528"/>
      <c r="PTD45" s="528"/>
      <c r="PTE45" s="528"/>
      <c r="PTF45" s="529"/>
      <c r="PTG45" s="527"/>
      <c r="PTH45" s="528"/>
      <c r="PTI45" s="528"/>
      <c r="PTJ45" s="528"/>
      <c r="PTK45" s="528"/>
      <c r="PTL45" s="528"/>
      <c r="PTM45" s="528"/>
      <c r="PTN45" s="528"/>
      <c r="PTO45" s="529"/>
      <c r="PTP45" s="527"/>
      <c r="PTQ45" s="528"/>
      <c r="PTR45" s="528"/>
      <c r="PTS45" s="528"/>
      <c r="PTT45" s="528"/>
      <c r="PTU45" s="528"/>
      <c r="PTV45" s="528"/>
      <c r="PTW45" s="528"/>
      <c r="PTX45" s="529"/>
      <c r="PTY45" s="527"/>
      <c r="PTZ45" s="528"/>
      <c r="PUA45" s="528"/>
      <c r="PUB45" s="528"/>
      <c r="PUC45" s="528"/>
      <c r="PUD45" s="528"/>
      <c r="PUE45" s="528"/>
      <c r="PUF45" s="528"/>
      <c r="PUG45" s="529"/>
      <c r="PUH45" s="527"/>
      <c r="PUI45" s="528"/>
      <c r="PUJ45" s="528"/>
      <c r="PUK45" s="528"/>
      <c r="PUL45" s="528"/>
      <c r="PUM45" s="528"/>
      <c r="PUN45" s="528"/>
      <c r="PUO45" s="528"/>
      <c r="PUP45" s="529"/>
      <c r="PUQ45" s="527"/>
      <c r="PUR45" s="528"/>
      <c r="PUS45" s="528"/>
      <c r="PUT45" s="528"/>
      <c r="PUU45" s="528"/>
      <c r="PUV45" s="528"/>
      <c r="PUW45" s="528"/>
      <c r="PUX45" s="528"/>
      <c r="PUY45" s="529"/>
      <c r="PUZ45" s="527"/>
      <c r="PVA45" s="528"/>
      <c r="PVB45" s="528"/>
      <c r="PVC45" s="528"/>
      <c r="PVD45" s="528"/>
      <c r="PVE45" s="528"/>
      <c r="PVF45" s="528"/>
      <c r="PVG45" s="528"/>
      <c r="PVH45" s="529"/>
      <c r="PVI45" s="527"/>
      <c r="PVJ45" s="528"/>
      <c r="PVK45" s="528"/>
      <c r="PVL45" s="528"/>
      <c r="PVM45" s="528"/>
      <c r="PVN45" s="528"/>
      <c r="PVO45" s="528"/>
      <c r="PVP45" s="528"/>
      <c r="PVQ45" s="529"/>
      <c r="PVR45" s="527"/>
      <c r="PVS45" s="528"/>
      <c r="PVT45" s="528"/>
      <c r="PVU45" s="528"/>
      <c r="PVV45" s="528"/>
      <c r="PVW45" s="528"/>
      <c r="PVX45" s="528"/>
      <c r="PVY45" s="528"/>
      <c r="PVZ45" s="529"/>
      <c r="PWA45" s="527"/>
      <c r="PWB45" s="528"/>
      <c r="PWC45" s="528"/>
      <c r="PWD45" s="528"/>
      <c r="PWE45" s="528"/>
      <c r="PWF45" s="528"/>
      <c r="PWG45" s="528"/>
      <c r="PWH45" s="528"/>
      <c r="PWI45" s="529"/>
      <c r="PWJ45" s="527"/>
      <c r="PWK45" s="528"/>
      <c r="PWL45" s="528"/>
      <c r="PWM45" s="528"/>
      <c r="PWN45" s="528"/>
      <c r="PWO45" s="528"/>
      <c r="PWP45" s="528"/>
      <c r="PWQ45" s="528"/>
      <c r="PWR45" s="529"/>
      <c r="PWS45" s="527"/>
      <c r="PWT45" s="528"/>
      <c r="PWU45" s="528"/>
      <c r="PWV45" s="528"/>
      <c r="PWW45" s="528"/>
      <c r="PWX45" s="528"/>
      <c r="PWY45" s="528"/>
      <c r="PWZ45" s="528"/>
      <c r="PXA45" s="529"/>
      <c r="PXB45" s="527"/>
      <c r="PXC45" s="528"/>
      <c r="PXD45" s="528"/>
      <c r="PXE45" s="528"/>
      <c r="PXF45" s="528"/>
      <c r="PXG45" s="528"/>
      <c r="PXH45" s="528"/>
      <c r="PXI45" s="528"/>
      <c r="PXJ45" s="529"/>
      <c r="PXK45" s="527"/>
      <c r="PXL45" s="528"/>
      <c r="PXM45" s="528"/>
      <c r="PXN45" s="528"/>
      <c r="PXO45" s="528"/>
      <c r="PXP45" s="528"/>
      <c r="PXQ45" s="528"/>
      <c r="PXR45" s="528"/>
      <c r="PXS45" s="529"/>
      <c r="PXT45" s="527"/>
      <c r="PXU45" s="528"/>
      <c r="PXV45" s="528"/>
      <c r="PXW45" s="528"/>
      <c r="PXX45" s="528"/>
      <c r="PXY45" s="528"/>
      <c r="PXZ45" s="528"/>
      <c r="PYA45" s="528"/>
      <c r="PYB45" s="529"/>
      <c r="PYC45" s="527"/>
      <c r="PYD45" s="528"/>
      <c r="PYE45" s="528"/>
      <c r="PYF45" s="528"/>
      <c r="PYG45" s="528"/>
      <c r="PYH45" s="528"/>
      <c r="PYI45" s="528"/>
      <c r="PYJ45" s="528"/>
      <c r="PYK45" s="529"/>
      <c r="PYL45" s="527"/>
      <c r="PYM45" s="528"/>
      <c r="PYN45" s="528"/>
      <c r="PYO45" s="528"/>
      <c r="PYP45" s="528"/>
      <c r="PYQ45" s="528"/>
      <c r="PYR45" s="528"/>
      <c r="PYS45" s="528"/>
      <c r="PYT45" s="529"/>
      <c r="PYU45" s="527"/>
      <c r="PYV45" s="528"/>
      <c r="PYW45" s="528"/>
      <c r="PYX45" s="528"/>
      <c r="PYY45" s="528"/>
      <c r="PYZ45" s="528"/>
      <c r="PZA45" s="528"/>
      <c r="PZB45" s="528"/>
      <c r="PZC45" s="529"/>
      <c r="PZD45" s="527"/>
      <c r="PZE45" s="528"/>
      <c r="PZF45" s="528"/>
      <c r="PZG45" s="528"/>
      <c r="PZH45" s="528"/>
      <c r="PZI45" s="528"/>
      <c r="PZJ45" s="528"/>
      <c r="PZK45" s="528"/>
      <c r="PZL45" s="529"/>
      <c r="PZM45" s="527"/>
      <c r="PZN45" s="528"/>
      <c r="PZO45" s="528"/>
      <c r="PZP45" s="528"/>
      <c r="PZQ45" s="528"/>
      <c r="PZR45" s="528"/>
      <c r="PZS45" s="528"/>
      <c r="PZT45" s="528"/>
      <c r="PZU45" s="529"/>
      <c r="PZV45" s="527"/>
      <c r="PZW45" s="528"/>
      <c r="PZX45" s="528"/>
      <c r="PZY45" s="528"/>
      <c r="PZZ45" s="528"/>
      <c r="QAA45" s="528"/>
      <c r="QAB45" s="528"/>
      <c r="QAC45" s="528"/>
      <c r="QAD45" s="529"/>
      <c r="QAE45" s="527"/>
      <c r="QAF45" s="528"/>
      <c r="QAG45" s="528"/>
      <c r="QAH45" s="528"/>
      <c r="QAI45" s="528"/>
      <c r="QAJ45" s="528"/>
      <c r="QAK45" s="528"/>
      <c r="QAL45" s="528"/>
      <c r="QAM45" s="529"/>
      <c r="QAN45" s="527"/>
      <c r="QAO45" s="528"/>
      <c r="QAP45" s="528"/>
      <c r="QAQ45" s="528"/>
      <c r="QAR45" s="528"/>
      <c r="QAS45" s="528"/>
      <c r="QAT45" s="528"/>
      <c r="QAU45" s="528"/>
      <c r="QAV45" s="529"/>
      <c r="QAW45" s="527"/>
      <c r="QAX45" s="528"/>
      <c r="QAY45" s="528"/>
      <c r="QAZ45" s="528"/>
      <c r="QBA45" s="528"/>
      <c r="QBB45" s="528"/>
      <c r="QBC45" s="528"/>
      <c r="QBD45" s="528"/>
      <c r="QBE45" s="529"/>
      <c r="QBF45" s="527"/>
      <c r="QBG45" s="528"/>
      <c r="QBH45" s="528"/>
      <c r="QBI45" s="528"/>
      <c r="QBJ45" s="528"/>
      <c r="QBK45" s="528"/>
      <c r="QBL45" s="528"/>
      <c r="QBM45" s="528"/>
      <c r="QBN45" s="529"/>
      <c r="QBO45" s="527"/>
      <c r="QBP45" s="528"/>
      <c r="QBQ45" s="528"/>
      <c r="QBR45" s="528"/>
      <c r="QBS45" s="528"/>
      <c r="QBT45" s="528"/>
      <c r="QBU45" s="528"/>
      <c r="QBV45" s="528"/>
      <c r="QBW45" s="529"/>
      <c r="QBX45" s="527"/>
      <c r="QBY45" s="528"/>
      <c r="QBZ45" s="528"/>
      <c r="QCA45" s="528"/>
      <c r="QCB45" s="528"/>
      <c r="QCC45" s="528"/>
      <c r="QCD45" s="528"/>
      <c r="QCE45" s="528"/>
      <c r="QCF45" s="529"/>
      <c r="QCG45" s="527"/>
      <c r="QCH45" s="528"/>
      <c r="QCI45" s="528"/>
      <c r="QCJ45" s="528"/>
      <c r="QCK45" s="528"/>
      <c r="QCL45" s="528"/>
      <c r="QCM45" s="528"/>
      <c r="QCN45" s="528"/>
      <c r="QCO45" s="529"/>
      <c r="QCP45" s="527"/>
      <c r="QCQ45" s="528"/>
      <c r="QCR45" s="528"/>
      <c r="QCS45" s="528"/>
      <c r="QCT45" s="528"/>
      <c r="QCU45" s="528"/>
      <c r="QCV45" s="528"/>
      <c r="QCW45" s="528"/>
      <c r="QCX45" s="529"/>
      <c r="QCY45" s="527"/>
      <c r="QCZ45" s="528"/>
      <c r="QDA45" s="528"/>
      <c r="QDB45" s="528"/>
      <c r="QDC45" s="528"/>
      <c r="QDD45" s="528"/>
      <c r="QDE45" s="528"/>
      <c r="QDF45" s="528"/>
      <c r="QDG45" s="529"/>
      <c r="QDH45" s="527"/>
      <c r="QDI45" s="528"/>
      <c r="QDJ45" s="528"/>
      <c r="QDK45" s="528"/>
      <c r="QDL45" s="528"/>
      <c r="QDM45" s="528"/>
      <c r="QDN45" s="528"/>
      <c r="QDO45" s="528"/>
      <c r="QDP45" s="529"/>
      <c r="QDQ45" s="527"/>
      <c r="QDR45" s="528"/>
      <c r="QDS45" s="528"/>
      <c r="QDT45" s="528"/>
      <c r="QDU45" s="528"/>
      <c r="QDV45" s="528"/>
      <c r="QDW45" s="528"/>
      <c r="QDX45" s="528"/>
      <c r="QDY45" s="529"/>
      <c r="QDZ45" s="527"/>
      <c r="QEA45" s="528"/>
      <c r="QEB45" s="528"/>
      <c r="QEC45" s="528"/>
      <c r="QED45" s="528"/>
      <c r="QEE45" s="528"/>
      <c r="QEF45" s="528"/>
      <c r="QEG45" s="528"/>
      <c r="QEH45" s="529"/>
      <c r="QEI45" s="527"/>
      <c r="QEJ45" s="528"/>
      <c r="QEK45" s="528"/>
      <c r="QEL45" s="528"/>
      <c r="QEM45" s="528"/>
      <c r="QEN45" s="528"/>
      <c r="QEO45" s="528"/>
      <c r="QEP45" s="528"/>
      <c r="QEQ45" s="529"/>
      <c r="QER45" s="527"/>
      <c r="QES45" s="528"/>
      <c r="QET45" s="528"/>
      <c r="QEU45" s="528"/>
      <c r="QEV45" s="528"/>
      <c r="QEW45" s="528"/>
      <c r="QEX45" s="528"/>
      <c r="QEY45" s="528"/>
      <c r="QEZ45" s="529"/>
      <c r="QFA45" s="527"/>
      <c r="QFB45" s="528"/>
      <c r="QFC45" s="528"/>
      <c r="QFD45" s="528"/>
      <c r="QFE45" s="528"/>
      <c r="QFF45" s="528"/>
      <c r="QFG45" s="528"/>
      <c r="QFH45" s="528"/>
      <c r="QFI45" s="529"/>
      <c r="QFJ45" s="527"/>
      <c r="QFK45" s="528"/>
      <c r="QFL45" s="528"/>
      <c r="QFM45" s="528"/>
      <c r="QFN45" s="528"/>
      <c r="QFO45" s="528"/>
      <c r="QFP45" s="528"/>
      <c r="QFQ45" s="528"/>
      <c r="QFR45" s="529"/>
      <c r="QFS45" s="527"/>
      <c r="QFT45" s="528"/>
      <c r="QFU45" s="528"/>
      <c r="QFV45" s="528"/>
      <c r="QFW45" s="528"/>
      <c r="QFX45" s="528"/>
      <c r="QFY45" s="528"/>
      <c r="QFZ45" s="528"/>
      <c r="QGA45" s="529"/>
      <c r="QGB45" s="527"/>
      <c r="QGC45" s="528"/>
      <c r="QGD45" s="528"/>
      <c r="QGE45" s="528"/>
      <c r="QGF45" s="528"/>
      <c r="QGG45" s="528"/>
      <c r="QGH45" s="528"/>
      <c r="QGI45" s="528"/>
      <c r="QGJ45" s="529"/>
      <c r="QGK45" s="527"/>
      <c r="QGL45" s="528"/>
      <c r="QGM45" s="528"/>
      <c r="QGN45" s="528"/>
      <c r="QGO45" s="528"/>
      <c r="QGP45" s="528"/>
      <c r="QGQ45" s="528"/>
      <c r="QGR45" s="528"/>
      <c r="QGS45" s="529"/>
      <c r="QGT45" s="527"/>
      <c r="QGU45" s="528"/>
      <c r="QGV45" s="528"/>
      <c r="QGW45" s="528"/>
      <c r="QGX45" s="528"/>
      <c r="QGY45" s="528"/>
      <c r="QGZ45" s="528"/>
      <c r="QHA45" s="528"/>
      <c r="QHB45" s="529"/>
      <c r="QHC45" s="527"/>
      <c r="QHD45" s="528"/>
      <c r="QHE45" s="528"/>
      <c r="QHF45" s="528"/>
      <c r="QHG45" s="528"/>
      <c r="QHH45" s="528"/>
      <c r="QHI45" s="528"/>
      <c r="QHJ45" s="528"/>
      <c r="QHK45" s="529"/>
      <c r="QHL45" s="527"/>
      <c r="QHM45" s="528"/>
      <c r="QHN45" s="528"/>
      <c r="QHO45" s="528"/>
      <c r="QHP45" s="528"/>
      <c r="QHQ45" s="528"/>
      <c r="QHR45" s="528"/>
      <c r="QHS45" s="528"/>
      <c r="QHT45" s="529"/>
      <c r="QHU45" s="527"/>
      <c r="QHV45" s="528"/>
      <c r="QHW45" s="528"/>
      <c r="QHX45" s="528"/>
      <c r="QHY45" s="528"/>
      <c r="QHZ45" s="528"/>
      <c r="QIA45" s="528"/>
      <c r="QIB45" s="528"/>
      <c r="QIC45" s="529"/>
      <c r="QID45" s="527"/>
      <c r="QIE45" s="528"/>
      <c r="QIF45" s="528"/>
      <c r="QIG45" s="528"/>
      <c r="QIH45" s="528"/>
      <c r="QII45" s="528"/>
      <c r="QIJ45" s="528"/>
      <c r="QIK45" s="528"/>
      <c r="QIL45" s="529"/>
      <c r="QIM45" s="527"/>
      <c r="QIN45" s="528"/>
      <c r="QIO45" s="528"/>
      <c r="QIP45" s="528"/>
      <c r="QIQ45" s="528"/>
      <c r="QIR45" s="528"/>
      <c r="QIS45" s="528"/>
      <c r="QIT45" s="528"/>
      <c r="QIU45" s="529"/>
      <c r="QIV45" s="527"/>
      <c r="QIW45" s="528"/>
      <c r="QIX45" s="528"/>
      <c r="QIY45" s="528"/>
      <c r="QIZ45" s="528"/>
      <c r="QJA45" s="528"/>
      <c r="QJB45" s="528"/>
      <c r="QJC45" s="528"/>
      <c r="QJD45" s="529"/>
      <c r="QJE45" s="527"/>
      <c r="QJF45" s="528"/>
      <c r="QJG45" s="528"/>
      <c r="QJH45" s="528"/>
      <c r="QJI45" s="528"/>
      <c r="QJJ45" s="528"/>
      <c r="QJK45" s="528"/>
      <c r="QJL45" s="528"/>
      <c r="QJM45" s="529"/>
      <c r="QJN45" s="527"/>
      <c r="QJO45" s="528"/>
      <c r="QJP45" s="528"/>
      <c r="QJQ45" s="528"/>
      <c r="QJR45" s="528"/>
      <c r="QJS45" s="528"/>
      <c r="QJT45" s="528"/>
      <c r="QJU45" s="528"/>
      <c r="QJV45" s="529"/>
      <c r="QJW45" s="527"/>
      <c r="QJX45" s="528"/>
      <c r="QJY45" s="528"/>
      <c r="QJZ45" s="528"/>
      <c r="QKA45" s="528"/>
      <c r="QKB45" s="528"/>
      <c r="QKC45" s="528"/>
      <c r="QKD45" s="528"/>
      <c r="QKE45" s="529"/>
      <c r="QKF45" s="527"/>
      <c r="QKG45" s="528"/>
      <c r="QKH45" s="528"/>
      <c r="QKI45" s="528"/>
      <c r="QKJ45" s="528"/>
      <c r="QKK45" s="528"/>
      <c r="QKL45" s="528"/>
      <c r="QKM45" s="528"/>
      <c r="QKN45" s="529"/>
      <c r="QKO45" s="527"/>
      <c r="QKP45" s="528"/>
      <c r="QKQ45" s="528"/>
      <c r="QKR45" s="528"/>
      <c r="QKS45" s="528"/>
      <c r="QKT45" s="528"/>
      <c r="QKU45" s="528"/>
      <c r="QKV45" s="528"/>
      <c r="QKW45" s="529"/>
      <c r="QKX45" s="527"/>
      <c r="QKY45" s="528"/>
      <c r="QKZ45" s="528"/>
      <c r="QLA45" s="528"/>
      <c r="QLB45" s="528"/>
      <c r="QLC45" s="528"/>
      <c r="QLD45" s="528"/>
      <c r="QLE45" s="528"/>
      <c r="QLF45" s="529"/>
      <c r="QLG45" s="527"/>
      <c r="QLH45" s="528"/>
      <c r="QLI45" s="528"/>
      <c r="QLJ45" s="528"/>
      <c r="QLK45" s="528"/>
      <c r="QLL45" s="528"/>
      <c r="QLM45" s="528"/>
      <c r="QLN45" s="528"/>
      <c r="QLO45" s="529"/>
      <c r="QLP45" s="527"/>
      <c r="QLQ45" s="528"/>
      <c r="QLR45" s="528"/>
      <c r="QLS45" s="528"/>
      <c r="QLT45" s="528"/>
      <c r="QLU45" s="528"/>
      <c r="QLV45" s="528"/>
      <c r="QLW45" s="528"/>
      <c r="QLX45" s="529"/>
      <c r="QLY45" s="527"/>
      <c r="QLZ45" s="528"/>
      <c r="QMA45" s="528"/>
      <c r="QMB45" s="528"/>
      <c r="QMC45" s="528"/>
      <c r="QMD45" s="528"/>
      <c r="QME45" s="528"/>
      <c r="QMF45" s="528"/>
      <c r="QMG45" s="529"/>
      <c r="QMH45" s="527"/>
      <c r="QMI45" s="528"/>
      <c r="QMJ45" s="528"/>
      <c r="QMK45" s="528"/>
      <c r="QML45" s="528"/>
      <c r="QMM45" s="528"/>
      <c r="QMN45" s="528"/>
      <c r="QMO45" s="528"/>
      <c r="QMP45" s="529"/>
      <c r="QMQ45" s="527"/>
      <c r="QMR45" s="528"/>
      <c r="QMS45" s="528"/>
      <c r="QMT45" s="528"/>
      <c r="QMU45" s="528"/>
      <c r="QMV45" s="528"/>
      <c r="QMW45" s="528"/>
      <c r="QMX45" s="528"/>
      <c r="QMY45" s="529"/>
      <c r="QMZ45" s="527"/>
      <c r="QNA45" s="528"/>
      <c r="QNB45" s="528"/>
      <c r="QNC45" s="528"/>
      <c r="QND45" s="528"/>
      <c r="QNE45" s="528"/>
      <c r="QNF45" s="528"/>
      <c r="QNG45" s="528"/>
      <c r="QNH45" s="529"/>
      <c r="QNI45" s="527"/>
      <c r="QNJ45" s="528"/>
      <c r="QNK45" s="528"/>
      <c r="QNL45" s="528"/>
      <c r="QNM45" s="528"/>
      <c r="QNN45" s="528"/>
      <c r="QNO45" s="528"/>
      <c r="QNP45" s="528"/>
      <c r="QNQ45" s="529"/>
      <c r="QNR45" s="527"/>
      <c r="QNS45" s="528"/>
      <c r="QNT45" s="528"/>
      <c r="QNU45" s="528"/>
      <c r="QNV45" s="528"/>
      <c r="QNW45" s="528"/>
      <c r="QNX45" s="528"/>
      <c r="QNY45" s="528"/>
      <c r="QNZ45" s="529"/>
      <c r="QOA45" s="527"/>
      <c r="QOB45" s="528"/>
      <c r="QOC45" s="528"/>
      <c r="QOD45" s="528"/>
      <c r="QOE45" s="528"/>
      <c r="QOF45" s="528"/>
      <c r="QOG45" s="528"/>
      <c r="QOH45" s="528"/>
      <c r="QOI45" s="529"/>
      <c r="QOJ45" s="527"/>
      <c r="QOK45" s="528"/>
      <c r="QOL45" s="528"/>
      <c r="QOM45" s="528"/>
      <c r="QON45" s="528"/>
      <c r="QOO45" s="528"/>
      <c r="QOP45" s="528"/>
      <c r="QOQ45" s="528"/>
      <c r="QOR45" s="529"/>
      <c r="QOS45" s="527"/>
      <c r="QOT45" s="528"/>
      <c r="QOU45" s="528"/>
      <c r="QOV45" s="528"/>
      <c r="QOW45" s="528"/>
      <c r="QOX45" s="528"/>
      <c r="QOY45" s="528"/>
      <c r="QOZ45" s="528"/>
      <c r="QPA45" s="529"/>
      <c r="QPB45" s="527"/>
      <c r="QPC45" s="528"/>
      <c r="QPD45" s="528"/>
      <c r="QPE45" s="528"/>
      <c r="QPF45" s="528"/>
      <c r="QPG45" s="528"/>
      <c r="QPH45" s="528"/>
      <c r="QPI45" s="528"/>
      <c r="QPJ45" s="529"/>
      <c r="QPK45" s="527"/>
      <c r="QPL45" s="528"/>
      <c r="QPM45" s="528"/>
      <c r="QPN45" s="528"/>
      <c r="QPO45" s="528"/>
      <c r="QPP45" s="528"/>
      <c r="QPQ45" s="528"/>
      <c r="QPR45" s="528"/>
      <c r="QPS45" s="529"/>
      <c r="QPT45" s="527"/>
      <c r="QPU45" s="528"/>
      <c r="QPV45" s="528"/>
      <c r="QPW45" s="528"/>
      <c r="QPX45" s="528"/>
      <c r="QPY45" s="528"/>
      <c r="QPZ45" s="528"/>
      <c r="QQA45" s="528"/>
      <c r="QQB45" s="529"/>
      <c r="QQC45" s="527"/>
      <c r="QQD45" s="528"/>
      <c r="QQE45" s="528"/>
      <c r="QQF45" s="528"/>
      <c r="QQG45" s="528"/>
      <c r="QQH45" s="528"/>
      <c r="QQI45" s="528"/>
      <c r="QQJ45" s="528"/>
      <c r="QQK45" s="529"/>
      <c r="QQL45" s="527"/>
      <c r="QQM45" s="528"/>
      <c r="QQN45" s="528"/>
      <c r="QQO45" s="528"/>
      <c r="QQP45" s="528"/>
      <c r="QQQ45" s="528"/>
      <c r="QQR45" s="528"/>
      <c r="QQS45" s="528"/>
      <c r="QQT45" s="529"/>
      <c r="QQU45" s="527"/>
      <c r="QQV45" s="528"/>
      <c r="QQW45" s="528"/>
      <c r="QQX45" s="528"/>
      <c r="QQY45" s="528"/>
      <c r="QQZ45" s="528"/>
      <c r="QRA45" s="528"/>
      <c r="QRB45" s="528"/>
      <c r="QRC45" s="529"/>
      <c r="QRD45" s="527"/>
      <c r="QRE45" s="528"/>
      <c r="QRF45" s="528"/>
      <c r="QRG45" s="528"/>
      <c r="QRH45" s="528"/>
      <c r="QRI45" s="528"/>
      <c r="QRJ45" s="528"/>
      <c r="QRK45" s="528"/>
      <c r="QRL45" s="529"/>
      <c r="QRM45" s="527"/>
      <c r="QRN45" s="528"/>
      <c r="QRO45" s="528"/>
      <c r="QRP45" s="528"/>
      <c r="QRQ45" s="528"/>
      <c r="QRR45" s="528"/>
      <c r="QRS45" s="528"/>
      <c r="QRT45" s="528"/>
      <c r="QRU45" s="529"/>
      <c r="QRV45" s="527"/>
      <c r="QRW45" s="528"/>
      <c r="QRX45" s="528"/>
      <c r="QRY45" s="528"/>
      <c r="QRZ45" s="528"/>
      <c r="QSA45" s="528"/>
      <c r="QSB45" s="528"/>
      <c r="QSC45" s="528"/>
      <c r="QSD45" s="529"/>
      <c r="QSE45" s="527"/>
      <c r="QSF45" s="528"/>
      <c r="QSG45" s="528"/>
      <c r="QSH45" s="528"/>
      <c r="QSI45" s="528"/>
      <c r="QSJ45" s="528"/>
      <c r="QSK45" s="528"/>
      <c r="QSL45" s="528"/>
      <c r="QSM45" s="529"/>
      <c r="QSN45" s="527"/>
      <c r="QSO45" s="528"/>
      <c r="QSP45" s="528"/>
      <c r="QSQ45" s="528"/>
      <c r="QSR45" s="528"/>
      <c r="QSS45" s="528"/>
      <c r="QST45" s="528"/>
      <c r="QSU45" s="528"/>
      <c r="QSV45" s="529"/>
      <c r="QSW45" s="527"/>
      <c r="QSX45" s="528"/>
      <c r="QSY45" s="528"/>
      <c r="QSZ45" s="528"/>
      <c r="QTA45" s="528"/>
      <c r="QTB45" s="528"/>
      <c r="QTC45" s="528"/>
      <c r="QTD45" s="528"/>
      <c r="QTE45" s="529"/>
      <c r="QTF45" s="527"/>
      <c r="QTG45" s="528"/>
      <c r="QTH45" s="528"/>
      <c r="QTI45" s="528"/>
      <c r="QTJ45" s="528"/>
      <c r="QTK45" s="528"/>
      <c r="QTL45" s="528"/>
      <c r="QTM45" s="528"/>
      <c r="QTN45" s="529"/>
      <c r="QTO45" s="527"/>
      <c r="QTP45" s="528"/>
      <c r="QTQ45" s="528"/>
      <c r="QTR45" s="528"/>
      <c r="QTS45" s="528"/>
      <c r="QTT45" s="528"/>
      <c r="QTU45" s="528"/>
      <c r="QTV45" s="528"/>
      <c r="QTW45" s="529"/>
      <c r="QTX45" s="527"/>
      <c r="QTY45" s="528"/>
      <c r="QTZ45" s="528"/>
      <c r="QUA45" s="528"/>
      <c r="QUB45" s="528"/>
      <c r="QUC45" s="528"/>
      <c r="QUD45" s="528"/>
      <c r="QUE45" s="528"/>
      <c r="QUF45" s="529"/>
      <c r="QUG45" s="527"/>
      <c r="QUH45" s="528"/>
      <c r="QUI45" s="528"/>
      <c r="QUJ45" s="528"/>
      <c r="QUK45" s="528"/>
      <c r="QUL45" s="528"/>
      <c r="QUM45" s="528"/>
      <c r="QUN45" s="528"/>
      <c r="QUO45" s="529"/>
      <c r="QUP45" s="527"/>
      <c r="QUQ45" s="528"/>
      <c r="QUR45" s="528"/>
      <c r="QUS45" s="528"/>
      <c r="QUT45" s="528"/>
      <c r="QUU45" s="528"/>
      <c r="QUV45" s="528"/>
      <c r="QUW45" s="528"/>
      <c r="QUX45" s="529"/>
      <c r="QUY45" s="527"/>
      <c r="QUZ45" s="528"/>
      <c r="QVA45" s="528"/>
      <c r="QVB45" s="528"/>
      <c r="QVC45" s="528"/>
      <c r="QVD45" s="528"/>
      <c r="QVE45" s="528"/>
      <c r="QVF45" s="528"/>
      <c r="QVG45" s="529"/>
      <c r="QVH45" s="527"/>
      <c r="QVI45" s="528"/>
      <c r="QVJ45" s="528"/>
      <c r="QVK45" s="528"/>
      <c r="QVL45" s="528"/>
      <c r="QVM45" s="528"/>
      <c r="QVN45" s="528"/>
      <c r="QVO45" s="528"/>
      <c r="QVP45" s="529"/>
      <c r="QVQ45" s="527"/>
      <c r="QVR45" s="528"/>
      <c r="QVS45" s="528"/>
      <c r="QVT45" s="528"/>
      <c r="QVU45" s="528"/>
      <c r="QVV45" s="528"/>
      <c r="QVW45" s="528"/>
      <c r="QVX45" s="528"/>
      <c r="QVY45" s="529"/>
      <c r="QVZ45" s="527"/>
      <c r="QWA45" s="528"/>
      <c r="QWB45" s="528"/>
      <c r="QWC45" s="528"/>
      <c r="QWD45" s="528"/>
      <c r="QWE45" s="528"/>
      <c r="QWF45" s="528"/>
      <c r="QWG45" s="528"/>
      <c r="QWH45" s="529"/>
      <c r="QWI45" s="527"/>
      <c r="QWJ45" s="528"/>
      <c r="QWK45" s="528"/>
      <c r="QWL45" s="528"/>
      <c r="QWM45" s="528"/>
      <c r="QWN45" s="528"/>
      <c r="QWO45" s="528"/>
      <c r="QWP45" s="528"/>
      <c r="QWQ45" s="529"/>
      <c r="QWR45" s="527"/>
      <c r="QWS45" s="528"/>
      <c r="QWT45" s="528"/>
      <c r="QWU45" s="528"/>
      <c r="QWV45" s="528"/>
      <c r="QWW45" s="528"/>
      <c r="QWX45" s="528"/>
      <c r="QWY45" s="528"/>
      <c r="QWZ45" s="529"/>
      <c r="QXA45" s="527"/>
      <c r="QXB45" s="528"/>
      <c r="QXC45" s="528"/>
      <c r="QXD45" s="528"/>
      <c r="QXE45" s="528"/>
      <c r="QXF45" s="528"/>
      <c r="QXG45" s="528"/>
      <c r="QXH45" s="528"/>
      <c r="QXI45" s="529"/>
      <c r="QXJ45" s="527"/>
      <c r="QXK45" s="528"/>
      <c r="QXL45" s="528"/>
      <c r="QXM45" s="528"/>
      <c r="QXN45" s="528"/>
      <c r="QXO45" s="528"/>
      <c r="QXP45" s="528"/>
      <c r="QXQ45" s="528"/>
      <c r="QXR45" s="529"/>
      <c r="QXS45" s="527"/>
      <c r="QXT45" s="528"/>
      <c r="QXU45" s="528"/>
      <c r="QXV45" s="528"/>
      <c r="QXW45" s="528"/>
      <c r="QXX45" s="528"/>
      <c r="QXY45" s="528"/>
      <c r="QXZ45" s="528"/>
      <c r="QYA45" s="529"/>
      <c r="QYB45" s="527"/>
      <c r="QYC45" s="528"/>
      <c r="QYD45" s="528"/>
      <c r="QYE45" s="528"/>
      <c r="QYF45" s="528"/>
      <c r="QYG45" s="528"/>
      <c r="QYH45" s="528"/>
      <c r="QYI45" s="528"/>
      <c r="QYJ45" s="529"/>
      <c r="QYK45" s="527"/>
      <c r="QYL45" s="528"/>
      <c r="QYM45" s="528"/>
      <c r="QYN45" s="528"/>
      <c r="QYO45" s="528"/>
      <c r="QYP45" s="528"/>
      <c r="QYQ45" s="528"/>
      <c r="QYR45" s="528"/>
      <c r="QYS45" s="529"/>
      <c r="QYT45" s="527"/>
      <c r="QYU45" s="528"/>
      <c r="QYV45" s="528"/>
      <c r="QYW45" s="528"/>
      <c r="QYX45" s="528"/>
      <c r="QYY45" s="528"/>
      <c r="QYZ45" s="528"/>
      <c r="QZA45" s="528"/>
      <c r="QZB45" s="529"/>
      <c r="QZC45" s="527"/>
      <c r="QZD45" s="528"/>
      <c r="QZE45" s="528"/>
      <c r="QZF45" s="528"/>
      <c r="QZG45" s="528"/>
      <c r="QZH45" s="528"/>
      <c r="QZI45" s="528"/>
      <c r="QZJ45" s="528"/>
      <c r="QZK45" s="529"/>
      <c r="QZL45" s="527"/>
      <c r="QZM45" s="528"/>
      <c r="QZN45" s="528"/>
      <c r="QZO45" s="528"/>
      <c r="QZP45" s="528"/>
      <c r="QZQ45" s="528"/>
      <c r="QZR45" s="528"/>
      <c r="QZS45" s="528"/>
      <c r="QZT45" s="529"/>
      <c r="QZU45" s="527"/>
      <c r="QZV45" s="528"/>
      <c r="QZW45" s="528"/>
      <c r="QZX45" s="528"/>
      <c r="QZY45" s="528"/>
      <c r="QZZ45" s="528"/>
      <c r="RAA45" s="528"/>
      <c r="RAB45" s="528"/>
      <c r="RAC45" s="529"/>
      <c r="RAD45" s="527"/>
      <c r="RAE45" s="528"/>
      <c r="RAF45" s="528"/>
      <c r="RAG45" s="528"/>
      <c r="RAH45" s="528"/>
      <c r="RAI45" s="528"/>
      <c r="RAJ45" s="528"/>
      <c r="RAK45" s="528"/>
      <c r="RAL45" s="529"/>
      <c r="RAM45" s="527"/>
      <c r="RAN45" s="528"/>
      <c r="RAO45" s="528"/>
      <c r="RAP45" s="528"/>
      <c r="RAQ45" s="528"/>
      <c r="RAR45" s="528"/>
      <c r="RAS45" s="528"/>
      <c r="RAT45" s="528"/>
      <c r="RAU45" s="529"/>
      <c r="RAV45" s="527"/>
      <c r="RAW45" s="528"/>
      <c r="RAX45" s="528"/>
      <c r="RAY45" s="528"/>
      <c r="RAZ45" s="528"/>
      <c r="RBA45" s="528"/>
      <c r="RBB45" s="528"/>
      <c r="RBC45" s="528"/>
      <c r="RBD45" s="529"/>
      <c r="RBE45" s="527"/>
      <c r="RBF45" s="528"/>
      <c r="RBG45" s="528"/>
      <c r="RBH45" s="528"/>
      <c r="RBI45" s="528"/>
      <c r="RBJ45" s="528"/>
      <c r="RBK45" s="528"/>
      <c r="RBL45" s="528"/>
      <c r="RBM45" s="529"/>
      <c r="RBN45" s="527"/>
      <c r="RBO45" s="528"/>
      <c r="RBP45" s="528"/>
      <c r="RBQ45" s="528"/>
      <c r="RBR45" s="528"/>
      <c r="RBS45" s="528"/>
      <c r="RBT45" s="528"/>
      <c r="RBU45" s="528"/>
      <c r="RBV45" s="529"/>
      <c r="RBW45" s="527"/>
      <c r="RBX45" s="528"/>
      <c r="RBY45" s="528"/>
      <c r="RBZ45" s="528"/>
      <c r="RCA45" s="528"/>
      <c r="RCB45" s="528"/>
      <c r="RCC45" s="528"/>
      <c r="RCD45" s="528"/>
      <c r="RCE45" s="529"/>
      <c r="RCF45" s="527"/>
      <c r="RCG45" s="528"/>
      <c r="RCH45" s="528"/>
      <c r="RCI45" s="528"/>
      <c r="RCJ45" s="528"/>
      <c r="RCK45" s="528"/>
      <c r="RCL45" s="528"/>
      <c r="RCM45" s="528"/>
      <c r="RCN45" s="529"/>
      <c r="RCO45" s="527"/>
      <c r="RCP45" s="528"/>
      <c r="RCQ45" s="528"/>
      <c r="RCR45" s="528"/>
      <c r="RCS45" s="528"/>
      <c r="RCT45" s="528"/>
      <c r="RCU45" s="528"/>
      <c r="RCV45" s="528"/>
      <c r="RCW45" s="529"/>
      <c r="RCX45" s="527"/>
      <c r="RCY45" s="528"/>
      <c r="RCZ45" s="528"/>
      <c r="RDA45" s="528"/>
      <c r="RDB45" s="528"/>
      <c r="RDC45" s="528"/>
      <c r="RDD45" s="528"/>
      <c r="RDE45" s="528"/>
      <c r="RDF45" s="529"/>
      <c r="RDG45" s="527"/>
      <c r="RDH45" s="528"/>
      <c r="RDI45" s="528"/>
      <c r="RDJ45" s="528"/>
      <c r="RDK45" s="528"/>
      <c r="RDL45" s="528"/>
      <c r="RDM45" s="528"/>
      <c r="RDN45" s="528"/>
      <c r="RDO45" s="529"/>
      <c r="RDP45" s="527"/>
      <c r="RDQ45" s="528"/>
      <c r="RDR45" s="528"/>
      <c r="RDS45" s="528"/>
      <c r="RDT45" s="528"/>
      <c r="RDU45" s="528"/>
      <c r="RDV45" s="528"/>
      <c r="RDW45" s="528"/>
      <c r="RDX45" s="529"/>
      <c r="RDY45" s="527"/>
      <c r="RDZ45" s="528"/>
      <c r="REA45" s="528"/>
      <c r="REB45" s="528"/>
      <c r="REC45" s="528"/>
      <c r="RED45" s="528"/>
      <c r="REE45" s="528"/>
      <c r="REF45" s="528"/>
      <c r="REG45" s="529"/>
      <c r="REH45" s="527"/>
      <c r="REI45" s="528"/>
      <c r="REJ45" s="528"/>
      <c r="REK45" s="528"/>
      <c r="REL45" s="528"/>
      <c r="REM45" s="528"/>
      <c r="REN45" s="528"/>
      <c r="REO45" s="528"/>
      <c r="REP45" s="529"/>
      <c r="REQ45" s="527"/>
      <c r="RER45" s="528"/>
      <c r="RES45" s="528"/>
      <c r="RET45" s="528"/>
      <c r="REU45" s="528"/>
      <c r="REV45" s="528"/>
      <c r="REW45" s="528"/>
      <c r="REX45" s="528"/>
      <c r="REY45" s="529"/>
      <c r="REZ45" s="527"/>
      <c r="RFA45" s="528"/>
      <c r="RFB45" s="528"/>
      <c r="RFC45" s="528"/>
      <c r="RFD45" s="528"/>
      <c r="RFE45" s="528"/>
      <c r="RFF45" s="528"/>
      <c r="RFG45" s="528"/>
      <c r="RFH45" s="529"/>
      <c r="RFI45" s="527"/>
      <c r="RFJ45" s="528"/>
      <c r="RFK45" s="528"/>
      <c r="RFL45" s="528"/>
      <c r="RFM45" s="528"/>
      <c r="RFN45" s="528"/>
      <c r="RFO45" s="528"/>
      <c r="RFP45" s="528"/>
      <c r="RFQ45" s="529"/>
      <c r="RFR45" s="527"/>
      <c r="RFS45" s="528"/>
      <c r="RFT45" s="528"/>
      <c r="RFU45" s="528"/>
      <c r="RFV45" s="528"/>
      <c r="RFW45" s="528"/>
      <c r="RFX45" s="528"/>
      <c r="RFY45" s="528"/>
      <c r="RFZ45" s="529"/>
      <c r="RGA45" s="527"/>
      <c r="RGB45" s="528"/>
      <c r="RGC45" s="528"/>
      <c r="RGD45" s="528"/>
      <c r="RGE45" s="528"/>
      <c r="RGF45" s="528"/>
      <c r="RGG45" s="528"/>
      <c r="RGH45" s="528"/>
      <c r="RGI45" s="529"/>
      <c r="RGJ45" s="527"/>
      <c r="RGK45" s="528"/>
      <c r="RGL45" s="528"/>
      <c r="RGM45" s="528"/>
      <c r="RGN45" s="528"/>
      <c r="RGO45" s="528"/>
      <c r="RGP45" s="528"/>
      <c r="RGQ45" s="528"/>
      <c r="RGR45" s="529"/>
      <c r="RGS45" s="527"/>
      <c r="RGT45" s="528"/>
      <c r="RGU45" s="528"/>
      <c r="RGV45" s="528"/>
      <c r="RGW45" s="528"/>
      <c r="RGX45" s="528"/>
      <c r="RGY45" s="528"/>
      <c r="RGZ45" s="528"/>
      <c r="RHA45" s="529"/>
      <c r="RHB45" s="527"/>
      <c r="RHC45" s="528"/>
      <c r="RHD45" s="528"/>
      <c r="RHE45" s="528"/>
      <c r="RHF45" s="528"/>
      <c r="RHG45" s="528"/>
      <c r="RHH45" s="528"/>
      <c r="RHI45" s="528"/>
      <c r="RHJ45" s="529"/>
      <c r="RHK45" s="527"/>
      <c r="RHL45" s="528"/>
      <c r="RHM45" s="528"/>
      <c r="RHN45" s="528"/>
      <c r="RHO45" s="528"/>
      <c r="RHP45" s="528"/>
      <c r="RHQ45" s="528"/>
      <c r="RHR45" s="528"/>
      <c r="RHS45" s="529"/>
      <c r="RHT45" s="527"/>
      <c r="RHU45" s="528"/>
      <c r="RHV45" s="528"/>
      <c r="RHW45" s="528"/>
      <c r="RHX45" s="528"/>
      <c r="RHY45" s="528"/>
      <c r="RHZ45" s="528"/>
      <c r="RIA45" s="528"/>
      <c r="RIB45" s="529"/>
      <c r="RIC45" s="527"/>
      <c r="RID45" s="528"/>
      <c r="RIE45" s="528"/>
      <c r="RIF45" s="528"/>
      <c r="RIG45" s="528"/>
      <c r="RIH45" s="528"/>
      <c r="RII45" s="528"/>
      <c r="RIJ45" s="528"/>
      <c r="RIK45" s="529"/>
      <c r="RIL45" s="527"/>
      <c r="RIM45" s="528"/>
      <c r="RIN45" s="528"/>
      <c r="RIO45" s="528"/>
      <c r="RIP45" s="528"/>
      <c r="RIQ45" s="528"/>
      <c r="RIR45" s="528"/>
      <c r="RIS45" s="528"/>
      <c r="RIT45" s="529"/>
      <c r="RIU45" s="527"/>
      <c r="RIV45" s="528"/>
      <c r="RIW45" s="528"/>
      <c r="RIX45" s="528"/>
      <c r="RIY45" s="528"/>
      <c r="RIZ45" s="528"/>
      <c r="RJA45" s="528"/>
      <c r="RJB45" s="528"/>
      <c r="RJC45" s="529"/>
      <c r="RJD45" s="527"/>
      <c r="RJE45" s="528"/>
      <c r="RJF45" s="528"/>
      <c r="RJG45" s="528"/>
      <c r="RJH45" s="528"/>
      <c r="RJI45" s="528"/>
      <c r="RJJ45" s="528"/>
      <c r="RJK45" s="528"/>
      <c r="RJL45" s="529"/>
      <c r="RJM45" s="527"/>
      <c r="RJN45" s="528"/>
      <c r="RJO45" s="528"/>
      <c r="RJP45" s="528"/>
      <c r="RJQ45" s="528"/>
      <c r="RJR45" s="528"/>
      <c r="RJS45" s="528"/>
      <c r="RJT45" s="528"/>
      <c r="RJU45" s="529"/>
      <c r="RJV45" s="527"/>
      <c r="RJW45" s="528"/>
      <c r="RJX45" s="528"/>
      <c r="RJY45" s="528"/>
      <c r="RJZ45" s="528"/>
      <c r="RKA45" s="528"/>
      <c r="RKB45" s="528"/>
      <c r="RKC45" s="528"/>
      <c r="RKD45" s="529"/>
      <c r="RKE45" s="527"/>
      <c r="RKF45" s="528"/>
      <c r="RKG45" s="528"/>
      <c r="RKH45" s="528"/>
      <c r="RKI45" s="528"/>
      <c r="RKJ45" s="528"/>
      <c r="RKK45" s="528"/>
      <c r="RKL45" s="528"/>
      <c r="RKM45" s="529"/>
      <c r="RKN45" s="527"/>
      <c r="RKO45" s="528"/>
      <c r="RKP45" s="528"/>
      <c r="RKQ45" s="528"/>
      <c r="RKR45" s="528"/>
      <c r="RKS45" s="528"/>
      <c r="RKT45" s="528"/>
      <c r="RKU45" s="528"/>
      <c r="RKV45" s="529"/>
      <c r="RKW45" s="527"/>
      <c r="RKX45" s="528"/>
      <c r="RKY45" s="528"/>
      <c r="RKZ45" s="528"/>
      <c r="RLA45" s="528"/>
      <c r="RLB45" s="528"/>
      <c r="RLC45" s="528"/>
      <c r="RLD45" s="528"/>
      <c r="RLE45" s="529"/>
      <c r="RLF45" s="527"/>
      <c r="RLG45" s="528"/>
      <c r="RLH45" s="528"/>
      <c r="RLI45" s="528"/>
      <c r="RLJ45" s="528"/>
      <c r="RLK45" s="528"/>
      <c r="RLL45" s="528"/>
      <c r="RLM45" s="528"/>
      <c r="RLN45" s="529"/>
      <c r="RLO45" s="527"/>
      <c r="RLP45" s="528"/>
      <c r="RLQ45" s="528"/>
      <c r="RLR45" s="528"/>
      <c r="RLS45" s="528"/>
      <c r="RLT45" s="528"/>
      <c r="RLU45" s="528"/>
      <c r="RLV45" s="528"/>
      <c r="RLW45" s="529"/>
      <c r="RLX45" s="527"/>
      <c r="RLY45" s="528"/>
      <c r="RLZ45" s="528"/>
      <c r="RMA45" s="528"/>
      <c r="RMB45" s="528"/>
      <c r="RMC45" s="528"/>
      <c r="RMD45" s="528"/>
      <c r="RME45" s="528"/>
      <c r="RMF45" s="529"/>
      <c r="RMG45" s="527"/>
      <c r="RMH45" s="528"/>
      <c r="RMI45" s="528"/>
      <c r="RMJ45" s="528"/>
      <c r="RMK45" s="528"/>
      <c r="RML45" s="528"/>
      <c r="RMM45" s="528"/>
      <c r="RMN45" s="528"/>
      <c r="RMO45" s="529"/>
      <c r="RMP45" s="527"/>
      <c r="RMQ45" s="528"/>
      <c r="RMR45" s="528"/>
      <c r="RMS45" s="528"/>
      <c r="RMT45" s="528"/>
      <c r="RMU45" s="528"/>
      <c r="RMV45" s="528"/>
      <c r="RMW45" s="528"/>
      <c r="RMX45" s="529"/>
      <c r="RMY45" s="527"/>
      <c r="RMZ45" s="528"/>
      <c r="RNA45" s="528"/>
      <c r="RNB45" s="528"/>
      <c r="RNC45" s="528"/>
      <c r="RND45" s="528"/>
      <c r="RNE45" s="528"/>
      <c r="RNF45" s="528"/>
      <c r="RNG45" s="529"/>
      <c r="RNH45" s="527"/>
      <c r="RNI45" s="528"/>
      <c r="RNJ45" s="528"/>
      <c r="RNK45" s="528"/>
      <c r="RNL45" s="528"/>
      <c r="RNM45" s="528"/>
      <c r="RNN45" s="528"/>
      <c r="RNO45" s="528"/>
      <c r="RNP45" s="529"/>
      <c r="RNQ45" s="527"/>
      <c r="RNR45" s="528"/>
      <c r="RNS45" s="528"/>
      <c r="RNT45" s="528"/>
      <c r="RNU45" s="528"/>
      <c r="RNV45" s="528"/>
      <c r="RNW45" s="528"/>
      <c r="RNX45" s="528"/>
      <c r="RNY45" s="529"/>
      <c r="RNZ45" s="527"/>
      <c r="ROA45" s="528"/>
      <c r="ROB45" s="528"/>
      <c r="ROC45" s="528"/>
      <c r="ROD45" s="528"/>
      <c r="ROE45" s="528"/>
      <c r="ROF45" s="528"/>
      <c r="ROG45" s="528"/>
      <c r="ROH45" s="529"/>
      <c r="ROI45" s="527"/>
      <c r="ROJ45" s="528"/>
      <c r="ROK45" s="528"/>
      <c r="ROL45" s="528"/>
      <c r="ROM45" s="528"/>
      <c r="RON45" s="528"/>
      <c r="ROO45" s="528"/>
      <c r="ROP45" s="528"/>
      <c r="ROQ45" s="529"/>
      <c r="ROR45" s="527"/>
      <c r="ROS45" s="528"/>
      <c r="ROT45" s="528"/>
      <c r="ROU45" s="528"/>
      <c r="ROV45" s="528"/>
      <c r="ROW45" s="528"/>
      <c r="ROX45" s="528"/>
      <c r="ROY45" s="528"/>
      <c r="ROZ45" s="529"/>
      <c r="RPA45" s="527"/>
      <c r="RPB45" s="528"/>
      <c r="RPC45" s="528"/>
      <c r="RPD45" s="528"/>
      <c r="RPE45" s="528"/>
      <c r="RPF45" s="528"/>
      <c r="RPG45" s="528"/>
      <c r="RPH45" s="528"/>
      <c r="RPI45" s="529"/>
      <c r="RPJ45" s="527"/>
      <c r="RPK45" s="528"/>
      <c r="RPL45" s="528"/>
      <c r="RPM45" s="528"/>
      <c r="RPN45" s="528"/>
      <c r="RPO45" s="528"/>
      <c r="RPP45" s="528"/>
      <c r="RPQ45" s="528"/>
      <c r="RPR45" s="529"/>
      <c r="RPS45" s="527"/>
      <c r="RPT45" s="528"/>
      <c r="RPU45" s="528"/>
      <c r="RPV45" s="528"/>
      <c r="RPW45" s="528"/>
      <c r="RPX45" s="528"/>
      <c r="RPY45" s="528"/>
      <c r="RPZ45" s="528"/>
      <c r="RQA45" s="529"/>
      <c r="RQB45" s="527"/>
      <c r="RQC45" s="528"/>
      <c r="RQD45" s="528"/>
      <c r="RQE45" s="528"/>
      <c r="RQF45" s="528"/>
      <c r="RQG45" s="528"/>
      <c r="RQH45" s="528"/>
      <c r="RQI45" s="528"/>
      <c r="RQJ45" s="529"/>
      <c r="RQK45" s="527"/>
      <c r="RQL45" s="528"/>
      <c r="RQM45" s="528"/>
      <c r="RQN45" s="528"/>
      <c r="RQO45" s="528"/>
      <c r="RQP45" s="528"/>
      <c r="RQQ45" s="528"/>
      <c r="RQR45" s="528"/>
      <c r="RQS45" s="529"/>
      <c r="RQT45" s="527"/>
      <c r="RQU45" s="528"/>
      <c r="RQV45" s="528"/>
      <c r="RQW45" s="528"/>
      <c r="RQX45" s="528"/>
      <c r="RQY45" s="528"/>
      <c r="RQZ45" s="528"/>
      <c r="RRA45" s="528"/>
      <c r="RRB45" s="529"/>
      <c r="RRC45" s="527"/>
      <c r="RRD45" s="528"/>
      <c r="RRE45" s="528"/>
      <c r="RRF45" s="528"/>
      <c r="RRG45" s="528"/>
      <c r="RRH45" s="528"/>
      <c r="RRI45" s="528"/>
      <c r="RRJ45" s="528"/>
      <c r="RRK45" s="529"/>
      <c r="RRL45" s="527"/>
      <c r="RRM45" s="528"/>
      <c r="RRN45" s="528"/>
      <c r="RRO45" s="528"/>
      <c r="RRP45" s="528"/>
      <c r="RRQ45" s="528"/>
      <c r="RRR45" s="528"/>
      <c r="RRS45" s="528"/>
      <c r="RRT45" s="529"/>
      <c r="RRU45" s="527"/>
      <c r="RRV45" s="528"/>
      <c r="RRW45" s="528"/>
      <c r="RRX45" s="528"/>
      <c r="RRY45" s="528"/>
      <c r="RRZ45" s="528"/>
      <c r="RSA45" s="528"/>
      <c r="RSB45" s="528"/>
      <c r="RSC45" s="529"/>
      <c r="RSD45" s="527"/>
      <c r="RSE45" s="528"/>
      <c r="RSF45" s="528"/>
      <c r="RSG45" s="528"/>
      <c r="RSH45" s="528"/>
      <c r="RSI45" s="528"/>
      <c r="RSJ45" s="528"/>
      <c r="RSK45" s="528"/>
      <c r="RSL45" s="529"/>
      <c r="RSM45" s="527"/>
      <c r="RSN45" s="528"/>
      <c r="RSO45" s="528"/>
      <c r="RSP45" s="528"/>
      <c r="RSQ45" s="528"/>
      <c r="RSR45" s="528"/>
      <c r="RSS45" s="528"/>
      <c r="RST45" s="528"/>
      <c r="RSU45" s="529"/>
      <c r="RSV45" s="527"/>
      <c r="RSW45" s="528"/>
      <c r="RSX45" s="528"/>
      <c r="RSY45" s="528"/>
      <c r="RSZ45" s="528"/>
      <c r="RTA45" s="528"/>
      <c r="RTB45" s="528"/>
      <c r="RTC45" s="528"/>
      <c r="RTD45" s="529"/>
      <c r="RTE45" s="527"/>
      <c r="RTF45" s="528"/>
      <c r="RTG45" s="528"/>
      <c r="RTH45" s="528"/>
      <c r="RTI45" s="528"/>
      <c r="RTJ45" s="528"/>
      <c r="RTK45" s="528"/>
      <c r="RTL45" s="528"/>
      <c r="RTM45" s="529"/>
      <c r="RTN45" s="527"/>
      <c r="RTO45" s="528"/>
      <c r="RTP45" s="528"/>
      <c r="RTQ45" s="528"/>
      <c r="RTR45" s="528"/>
      <c r="RTS45" s="528"/>
      <c r="RTT45" s="528"/>
      <c r="RTU45" s="528"/>
      <c r="RTV45" s="529"/>
      <c r="RTW45" s="527"/>
      <c r="RTX45" s="528"/>
      <c r="RTY45" s="528"/>
      <c r="RTZ45" s="528"/>
      <c r="RUA45" s="528"/>
      <c r="RUB45" s="528"/>
      <c r="RUC45" s="528"/>
      <c r="RUD45" s="528"/>
      <c r="RUE45" s="529"/>
      <c r="RUF45" s="527"/>
      <c r="RUG45" s="528"/>
      <c r="RUH45" s="528"/>
      <c r="RUI45" s="528"/>
      <c r="RUJ45" s="528"/>
      <c r="RUK45" s="528"/>
      <c r="RUL45" s="528"/>
      <c r="RUM45" s="528"/>
      <c r="RUN45" s="529"/>
      <c r="RUO45" s="527"/>
      <c r="RUP45" s="528"/>
      <c r="RUQ45" s="528"/>
      <c r="RUR45" s="528"/>
      <c r="RUS45" s="528"/>
      <c r="RUT45" s="528"/>
      <c r="RUU45" s="528"/>
      <c r="RUV45" s="528"/>
      <c r="RUW45" s="529"/>
      <c r="RUX45" s="527"/>
      <c r="RUY45" s="528"/>
      <c r="RUZ45" s="528"/>
      <c r="RVA45" s="528"/>
      <c r="RVB45" s="528"/>
      <c r="RVC45" s="528"/>
      <c r="RVD45" s="528"/>
      <c r="RVE45" s="528"/>
      <c r="RVF45" s="529"/>
      <c r="RVG45" s="527"/>
      <c r="RVH45" s="528"/>
      <c r="RVI45" s="528"/>
      <c r="RVJ45" s="528"/>
      <c r="RVK45" s="528"/>
      <c r="RVL45" s="528"/>
      <c r="RVM45" s="528"/>
      <c r="RVN45" s="528"/>
      <c r="RVO45" s="529"/>
      <c r="RVP45" s="527"/>
      <c r="RVQ45" s="528"/>
      <c r="RVR45" s="528"/>
      <c r="RVS45" s="528"/>
      <c r="RVT45" s="528"/>
      <c r="RVU45" s="528"/>
      <c r="RVV45" s="528"/>
      <c r="RVW45" s="528"/>
      <c r="RVX45" s="529"/>
      <c r="RVY45" s="527"/>
      <c r="RVZ45" s="528"/>
      <c r="RWA45" s="528"/>
      <c r="RWB45" s="528"/>
      <c r="RWC45" s="528"/>
      <c r="RWD45" s="528"/>
      <c r="RWE45" s="528"/>
      <c r="RWF45" s="528"/>
      <c r="RWG45" s="529"/>
      <c r="RWH45" s="527"/>
      <c r="RWI45" s="528"/>
      <c r="RWJ45" s="528"/>
      <c r="RWK45" s="528"/>
      <c r="RWL45" s="528"/>
      <c r="RWM45" s="528"/>
      <c r="RWN45" s="528"/>
      <c r="RWO45" s="528"/>
      <c r="RWP45" s="529"/>
      <c r="RWQ45" s="527"/>
      <c r="RWR45" s="528"/>
      <c r="RWS45" s="528"/>
      <c r="RWT45" s="528"/>
      <c r="RWU45" s="528"/>
      <c r="RWV45" s="528"/>
      <c r="RWW45" s="528"/>
      <c r="RWX45" s="528"/>
      <c r="RWY45" s="529"/>
      <c r="RWZ45" s="527"/>
      <c r="RXA45" s="528"/>
      <c r="RXB45" s="528"/>
      <c r="RXC45" s="528"/>
      <c r="RXD45" s="528"/>
      <c r="RXE45" s="528"/>
      <c r="RXF45" s="528"/>
      <c r="RXG45" s="528"/>
      <c r="RXH45" s="529"/>
      <c r="RXI45" s="527"/>
      <c r="RXJ45" s="528"/>
      <c r="RXK45" s="528"/>
      <c r="RXL45" s="528"/>
      <c r="RXM45" s="528"/>
      <c r="RXN45" s="528"/>
      <c r="RXO45" s="528"/>
      <c r="RXP45" s="528"/>
      <c r="RXQ45" s="529"/>
      <c r="RXR45" s="527"/>
      <c r="RXS45" s="528"/>
      <c r="RXT45" s="528"/>
      <c r="RXU45" s="528"/>
      <c r="RXV45" s="528"/>
      <c r="RXW45" s="528"/>
      <c r="RXX45" s="528"/>
      <c r="RXY45" s="528"/>
      <c r="RXZ45" s="529"/>
      <c r="RYA45" s="527"/>
      <c r="RYB45" s="528"/>
      <c r="RYC45" s="528"/>
      <c r="RYD45" s="528"/>
      <c r="RYE45" s="528"/>
      <c r="RYF45" s="528"/>
      <c r="RYG45" s="528"/>
      <c r="RYH45" s="528"/>
      <c r="RYI45" s="529"/>
      <c r="RYJ45" s="527"/>
      <c r="RYK45" s="528"/>
      <c r="RYL45" s="528"/>
      <c r="RYM45" s="528"/>
      <c r="RYN45" s="528"/>
      <c r="RYO45" s="528"/>
      <c r="RYP45" s="528"/>
      <c r="RYQ45" s="528"/>
      <c r="RYR45" s="529"/>
      <c r="RYS45" s="527"/>
      <c r="RYT45" s="528"/>
      <c r="RYU45" s="528"/>
      <c r="RYV45" s="528"/>
      <c r="RYW45" s="528"/>
      <c r="RYX45" s="528"/>
      <c r="RYY45" s="528"/>
      <c r="RYZ45" s="528"/>
      <c r="RZA45" s="529"/>
      <c r="RZB45" s="527"/>
      <c r="RZC45" s="528"/>
      <c r="RZD45" s="528"/>
      <c r="RZE45" s="528"/>
      <c r="RZF45" s="528"/>
      <c r="RZG45" s="528"/>
      <c r="RZH45" s="528"/>
      <c r="RZI45" s="528"/>
      <c r="RZJ45" s="529"/>
      <c r="RZK45" s="527"/>
      <c r="RZL45" s="528"/>
      <c r="RZM45" s="528"/>
      <c r="RZN45" s="528"/>
      <c r="RZO45" s="528"/>
      <c r="RZP45" s="528"/>
      <c r="RZQ45" s="528"/>
      <c r="RZR45" s="528"/>
      <c r="RZS45" s="529"/>
      <c r="RZT45" s="527"/>
      <c r="RZU45" s="528"/>
      <c r="RZV45" s="528"/>
      <c r="RZW45" s="528"/>
      <c r="RZX45" s="528"/>
      <c r="RZY45" s="528"/>
      <c r="RZZ45" s="528"/>
      <c r="SAA45" s="528"/>
      <c r="SAB45" s="529"/>
      <c r="SAC45" s="527"/>
      <c r="SAD45" s="528"/>
      <c r="SAE45" s="528"/>
      <c r="SAF45" s="528"/>
      <c r="SAG45" s="528"/>
      <c r="SAH45" s="528"/>
      <c r="SAI45" s="528"/>
      <c r="SAJ45" s="528"/>
      <c r="SAK45" s="529"/>
      <c r="SAL45" s="527"/>
      <c r="SAM45" s="528"/>
      <c r="SAN45" s="528"/>
      <c r="SAO45" s="528"/>
      <c r="SAP45" s="528"/>
      <c r="SAQ45" s="528"/>
      <c r="SAR45" s="528"/>
      <c r="SAS45" s="528"/>
      <c r="SAT45" s="529"/>
      <c r="SAU45" s="527"/>
      <c r="SAV45" s="528"/>
      <c r="SAW45" s="528"/>
      <c r="SAX45" s="528"/>
      <c r="SAY45" s="528"/>
      <c r="SAZ45" s="528"/>
      <c r="SBA45" s="528"/>
      <c r="SBB45" s="528"/>
      <c r="SBC45" s="529"/>
      <c r="SBD45" s="527"/>
      <c r="SBE45" s="528"/>
      <c r="SBF45" s="528"/>
      <c r="SBG45" s="528"/>
      <c r="SBH45" s="528"/>
      <c r="SBI45" s="528"/>
      <c r="SBJ45" s="528"/>
      <c r="SBK45" s="528"/>
      <c r="SBL45" s="529"/>
      <c r="SBM45" s="527"/>
      <c r="SBN45" s="528"/>
      <c r="SBO45" s="528"/>
      <c r="SBP45" s="528"/>
      <c r="SBQ45" s="528"/>
      <c r="SBR45" s="528"/>
      <c r="SBS45" s="528"/>
      <c r="SBT45" s="528"/>
      <c r="SBU45" s="529"/>
      <c r="SBV45" s="527"/>
      <c r="SBW45" s="528"/>
      <c r="SBX45" s="528"/>
      <c r="SBY45" s="528"/>
      <c r="SBZ45" s="528"/>
      <c r="SCA45" s="528"/>
      <c r="SCB45" s="528"/>
      <c r="SCC45" s="528"/>
      <c r="SCD45" s="529"/>
      <c r="SCE45" s="527"/>
      <c r="SCF45" s="528"/>
      <c r="SCG45" s="528"/>
      <c r="SCH45" s="528"/>
      <c r="SCI45" s="528"/>
      <c r="SCJ45" s="528"/>
      <c r="SCK45" s="528"/>
      <c r="SCL45" s="528"/>
      <c r="SCM45" s="529"/>
      <c r="SCN45" s="527"/>
      <c r="SCO45" s="528"/>
      <c r="SCP45" s="528"/>
      <c r="SCQ45" s="528"/>
      <c r="SCR45" s="528"/>
      <c r="SCS45" s="528"/>
      <c r="SCT45" s="528"/>
      <c r="SCU45" s="528"/>
      <c r="SCV45" s="529"/>
      <c r="SCW45" s="527"/>
      <c r="SCX45" s="528"/>
      <c r="SCY45" s="528"/>
      <c r="SCZ45" s="528"/>
      <c r="SDA45" s="528"/>
      <c r="SDB45" s="528"/>
      <c r="SDC45" s="528"/>
      <c r="SDD45" s="528"/>
      <c r="SDE45" s="529"/>
      <c r="SDF45" s="527"/>
      <c r="SDG45" s="528"/>
      <c r="SDH45" s="528"/>
      <c r="SDI45" s="528"/>
      <c r="SDJ45" s="528"/>
      <c r="SDK45" s="528"/>
      <c r="SDL45" s="528"/>
      <c r="SDM45" s="528"/>
      <c r="SDN45" s="529"/>
      <c r="SDO45" s="527"/>
      <c r="SDP45" s="528"/>
      <c r="SDQ45" s="528"/>
      <c r="SDR45" s="528"/>
      <c r="SDS45" s="528"/>
      <c r="SDT45" s="528"/>
      <c r="SDU45" s="528"/>
      <c r="SDV45" s="528"/>
      <c r="SDW45" s="529"/>
      <c r="SDX45" s="527"/>
      <c r="SDY45" s="528"/>
      <c r="SDZ45" s="528"/>
      <c r="SEA45" s="528"/>
      <c r="SEB45" s="528"/>
      <c r="SEC45" s="528"/>
      <c r="SED45" s="528"/>
      <c r="SEE45" s="528"/>
      <c r="SEF45" s="529"/>
      <c r="SEG45" s="527"/>
      <c r="SEH45" s="528"/>
      <c r="SEI45" s="528"/>
      <c r="SEJ45" s="528"/>
      <c r="SEK45" s="528"/>
      <c r="SEL45" s="528"/>
      <c r="SEM45" s="528"/>
      <c r="SEN45" s="528"/>
      <c r="SEO45" s="529"/>
      <c r="SEP45" s="527"/>
      <c r="SEQ45" s="528"/>
      <c r="SER45" s="528"/>
      <c r="SES45" s="528"/>
      <c r="SET45" s="528"/>
      <c r="SEU45" s="528"/>
      <c r="SEV45" s="528"/>
      <c r="SEW45" s="528"/>
      <c r="SEX45" s="529"/>
      <c r="SEY45" s="527"/>
      <c r="SEZ45" s="528"/>
      <c r="SFA45" s="528"/>
      <c r="SFB45" s="528"/>
      <c r="SFC45" s="528"/>
      <c r="SFD45" s="528"/>
      <c r="SFE45" s="528"/>
      <c r="SFF45" s="528"/>
      <c r="SFG45" s="529"/>
      <c r="SFH45" s="527"/>
      <c r="SFI45" s="528"/>
      <c r="SFJ45" s="528"/>
      <c r="SFK45" s="528"/>
      <c r="SFL45" s="528"/>
      <c r="SFM45" s="528"/>
      <c r="SFN45" s="528"/>
      <c r="SFO45" s="528"/>
      <c r="SFP45" s="529"/>
      <c r="SFQ45" s="527"/>
      <c r="SFR45" s="528"/>
      <c r="SFS45" s="528"/>
      <c r="SFT45" s="528"/>
      <c r="SFU45" s="528"/>
      <c r="SFV45" s="528"/>
      <c r="SFW45" s="528"/>
      <c r="SFX45" s="528"/>
      <c r="SFY45" s="529"/>
      <c r="SFZ45" s="527"/>
      <c r="SGA45" s="528"/>
      <c r="SGB45" s="528"/>
      <c r="SGC45" s="528"/>
      <c r="SGD45" s="528"/>
      <c r="SGE45" s="528"/>
      <c r="SGF45" s="528"/>
      <c r="SGG45" s="528"/>
      <c r="SGH45" s="529"/>
      <c r="SGI45" s="527"/>
      <c r="SGJ45" s="528"/>
      <c r="SGK45" s="528"/>
      <c r="SGL45" s="528"/>
      <c r="SGM45" s="528"/>
      <c r="SGN45" s="528"/>
      <c r="SGO45" s="528"/>
      <c r="SGP45" s="528"/>
      <c r="SGQ45" s="529"/>
      <c r="SGR45" s="527"/>
      <c r="SGS45" s="528"/>
      <c r="SGT45" s="528"/>
      <c r="SGU45" s="528"/>
      <c r="SGV45" s="528"/>
      <c r="SGW45" s="528"/>
      <c r="SGX45" s="528"/>
      <c r="SGY45" s="528"/>
      <c r="SGZ45" s="529"/>
      <c r="SHA45" s="527"/>
      <c r="SHB45" s="528"/>
      <c r="SHC45" s="528"/>
      <c r="SHD45" s="528"/>
      <c r="SHE45" s="528"/>
      <c r="SHF45" s="528"/>
      <c r="SHG45" s="528"/>
      <c r="SHH45" s="528"/>
      <c r="SHI45" s="529"/>
      <c r="SHJ45" s="527"/>
      <c r="SHK45" s="528"/>
      <c r="SHL45" s="528"/>
      <c r="SHM45" s="528"/>
      <c r="SHN45" s="528"/>
      <c r="SHO45" s="528"/>
      <c r="SHP45" s="528"/>
      <c r="SHQ45" s="528"/>
      <c r="SHR45" s="529"/>
      <c r="SHS45" s="527"/>
      <c r="SHT45" s="528"/>
      <c r="SHU45" s="528"/>
      <c r="SHV45" s="528"/>
      <c r="SHW45" s="528"/>
      <c r="SHX45" s="528"/>
      <c r="SHY45" s="528"/>
      <c r="SHZ45" s="528"/>
      <c r="SIA45" s="529"/>
      <c r="SIB45" s="527"/>
      <c r="SIC45" s="528"/>
      <c r="SID45" s="528"/>
      <c r="SIE45" s="528"/>
      <c r="SIF45" s="528"/>
      <c r="SIG45" s="528"/>
      <c r="SIH45" s="528"/>
      <c r="SII45" s="528"/>
      <c r="SIJ45" s="529"/>
      <c r="SIK45" s="527"/>
      <c r="SIL45" s="528"/>
      <c r="SIM45" s="528"/>
      <c r="SIN45" s="528"/>
      <c r="SIO45" s="528"/>
      <c r="SIP45" s="528"/>
      <c r="SIQ45" s="528"/>
      <c r="SIR45" s="528"/>
      <c r="SIS45" s="529"/>
      <c r="SIT45" s="527"/>
      <c r="SIU45" s="528"/>
      <c r="SIV45" s="528"/>
      <c r="SIW45" s="528"/>
      <c r="SIX45" s="528"/>
      <c r="SIY45" s="528"/>
      <c r="SIZ45" s="528"/>
      <c r="SJA45" s="528"/>
      <c r="SJB45" s="529"/>
      <c r="SJC45" s="527"/>
      <c r="SJD45" s="528"/>
      <c r="SJE45" s="528"/>
      <c r="SJF45" s="528"/>
      <c r="SJG45" s="528"/>
      <c r="SJH45" s="528"/>
      <c r="SJI45" s="528"/>
      <c r="SJJ45" s="528"/>
      <c r="SJK45" s="529"/>
      <c r="SJL45" s="527"/>
      <c r="SJM45" s="528"/>
      <c r="SJN45" s="528"/>
      <c r="SJO45" s="528"/>
      <c r="SJP45" s="528"/>
      <c r="SJQ45" s="528"/>
      <c r="SJR45" s="528"/>
      <c r="SJS45" s="528"/>
      <c r="SJT45" s="529"/>
      <c r="SJU45" s="527"/>
      <c r="SJV45" s="528"/>
      <c r="SJW45" s="528"/>
      <c r="SJX45" s="528"/>
      <c r="SJY45" s="528"/>
      <c r="SJZ45" s="528"/>
      <c r="SKA45" s="528"/>
      <c r="SKB45" s="528"/>
      <c r="SKC45" s="529"/>
      <c r="SKD45" s="527"/>
      <c r="SKE45" s="528"/>
      <c r="SKF45" s="528"/>
      <c r="SKG45" s="528"/>
      <c r="SKH45" s="528"/>
      <c r="SKI45" s="528"/>
      <c r="SKJ45" s="528"/>
      <c r="SKK45" s="528"/>
      <c r="SKL45" s="529"/>
      <c r="SKM45" s="527"/>
      <c r="SKN45" s="528"/>
      <c r="SKO45" s="528"/>
      <c r="SKP45" s="528"/>
      <c r="SKQ45" s="528"/>
      <c r="SKR45" s="528"/>
      <c r="SKS45" s="528"/>
      <c r="SKT45" s="528"/>
      <c r="SKU45" s="529"/>
      <c r="SKV45" s="527"/>
      <c r="SKW45" s="528"/>
      <c r="SKX45" s="528"/>
      <c r="SKY45" s="528"/>
      <c r="SKZ45" s="528"/>
      <c r="SLA45" s="528"/>
      <c r="SLB45" s="528"/>
      <c r="SLC45" s="528"/>
      <c r="SLD45" s="529"/>
      <c r="SLE45" s="527"/>
      <c r="SLF45" s="528"/>
      <c r="SLG45" s="528"/>
      <c r="SLH45" s="528"/>
      <c r="SLI45" s="528"/>
      <c r="SLJ45" s="528"/>
      <c r="SLK45" s="528"/>
      <c r="SLL45" s="528"/>
      <c r="SLM45" s="529"/>
      <c r="SLN45" s="527"/>
      <c r="SLO45" s="528"/>
      <c r="SLP45" s="528"/>
      <c r="SLQ45" s="528"/>
      <c r="SLR45" s="528"/>
      <c r="SLS45" s="528"/>
      <c r="SLT45" s="528"/>
      <c r="SLU45" s="528"/>
      <c r="SLV45" s="529"/>
      <c r="SLW45" s="527"/>
      <c r="SLX45" s="528"/>
      <c r="SLY45" s="528"/>
      <c r="SLZ45" s="528"/>
      <c r="SMA45" s="528"/>
      <c r="SMB45" s="528"/>
      <c r="SMC45" s="528"/>
      <c r="SMD45" s="528"/>
      <c r="SME45" s="529"/>
      <c r="SMF45" s="527"/>
      <c r="SMG45" s="528"/>
      <c r="SMH45" s="528"/>
      <c r="SMI45" s="528"/>
      <c r="SMJ45" s="528"/>
      <c r="SMK45" s="528"/>
      <c r="SML45" s="528"/>
      <c r="SMM45" s="528"/>
      <c r="SMN45" s="529"/>
      <c r="SMO45" s="527"/>
      <c r="SMP45" s="528"/>
      <c r="SMQ45" s="528"/>
      <c r="SMR45" s="528"/>
      <c r="SMS45" s="528"/>
      <c r="SMT45" s="528"/>
      <c r="SMU45" s="528"/>
      <c r="SMV45" s="528"/>
      <c r="SMW45" s="529"/>
      <c r="SMX45" s="527"/>
      <c r="SMY45" s="528"/>
      <c r="SMZ45" s="528"/>
      <c r="SNA45" s="528"/>
      <c r="SNB45" s="528"/>
      <c r="SNC45" s="528"/>
      <c r="SND45" s="528"/>
      <c r="SNE45" s="528"/>
      <c r="SNF45" s="529"/>
      <c r="SNG45" s="527"/>
      <c r="SNH45" s="528"/>
      <c r="SNI45" s="528"/>
      <c r="SNJ45" s="528"/>
      <c r="SNK45" s="528"/>
      <c r="SNL45" s="528"/>
      <c r="SNM45" s="528"/>
      <c r="SNN45" s="528"/>
      <c r="SNO45" s="529"/>
      <c r="SNP45" s="527"/>
      <c r="SNQ45" s="528"/>
      <c r="SNR45" s="528"/>
      <c r="SNS45" s="528"/>
      <c r="SNT45" s="528"/>
      <c r="SNU45" s="528"/>
      <c r="SNV45" s="528"/>
      <c r="SNW45" s="528"/>
      <c r="SNX45" s="529"/>
      <c r="SNY45" s="527"/>
      <c r="SNZ45" s="528"/>
      <c r="SOA45" s="528"/>
      <c r="SOB45" s="528"/>
      <c r="SOC45" s="528"/>
      <c r="SOD45" s="528"/>
      <c r="SOE45" s="528"/>
      <c r="SOF45" s="528"/>
      <c r="SOG45" s="529"/>
      <c r="SOH45" s="527"/>
      <c r="SOI45" s="528"/>
      <c r="SOJ45" s="528"/>
      <c r="SOK45" s="528"/>
      <c r="SOL45" s="528"/>
      <c r="SOM45" s="528"/>
      <c r="SON45" s="528"/>
      <c r="SOO45" s="528"/>
      <c r="SOP45" s="529"/>
      <c r="SOQ45" s="527"/>
      <c r="SOR45" s="528"/>
      <c r="SOS45" s="528"/>
      <c r="SOT45" s="528"/>
      <c r="SOU45" s="528"/>
      <c r="SOV45" s="528"/>
      <c r="SOW45" s="528"/>
      <c r="SOX45" s="528"/>
      <c r="SOY45" s="529"/>
      <c r="SOZ45" s="527"/>
      <c r="SPA45" s="528"/>
      <c r="SPB45" s="528"/>
      <c r="SPC45" s="528"/>
      <c r="SPD45" s="528"/>
      <c r="SPE45" s="528"/>
      <c r="SPF45" s="528"/>
      <c r="SPG45" s="528"/>
      <c r="SPH45" s="529"/>
      <c r="SPI45" s="527"/>
      <c r="SPJ45" s="528"/>
      <c r="SPK45" s="528"/>
      <c r="SPL45" s="528"/>
      <c r="SPM45" s="528"/>
      <c r="SPN45" s="528"/>
      <c r="SPO45" s="528"/>
      <c r="SPP45" s="528"/>
      <c r="SPQ45" s="529"/>
      <c r="SPR45" s="527"/>
      <c r="SPS45" s="528"/>
      <c r="SPT45" s="528"/>
      <c r="SPU45" s="528"/>
      <c r="SPV45" s="528"/>
      <c r="SPW45" s="528"/>
      <c r="SPX45" s="528"/>
      <c r="SPY45" s="528"/>
      <c r="SPZ45" s="529"/>
      <c r="SQA45" s="527"/>
      <c r="SQB45" s="528"/>
      <c r="SQC45" s="528"/>
      <c r="SQD45" s="528"/>
      <c r="SQE45" s="528"/>
      <c r="SQF45" s="528"/>
      <c r="SQG45" s="528"/>
      <c r="SQH45" s="528"/>
      <c r="SQI45" s="529"/>
      <c r="SQJ45" s="527"/>
      <c r="SQK45" s="528"/>
      <c r="SQL45" s="528"/>
      <c r="SQM45" s="528"/>
      <c r="SQN45" s="528"/>
      <c r="SQO45" s="528"/>
      <c r="SQP45" s="528"/>
      <c r="SQQ45" s="528"/>
      <c r="SQR45" s="529"/>
      <c r="SQS45" s="527"/>
      <c r="SQT45" s="528"/>
      <c r="SQU45" s="528"/>
      <c r="SQV45" s="528"/>
      <c r="SQW45" s="528"/>
      <c r="SQX45" s="528"/>
      <c r="SQY45" s="528"/>
      <c r="SQZ45" s="528"/>
      <c r="SRA45" s="529"/>
      <c r="SRB45" s="527"/>
      <c r="SRC45" s="528"/>
      <c r="SRD45" s="528"/>
      <c r="SRE45" s="528"/>
      <c r="SRF45" s="528"/>
      <c r="SRG45" s="528"/>
      <c r="SRH45" s="528"/>
      <c r="SRI45" s="528"/>
      <c r="SRJ45" s="529"/>
      <c r="SRK45" s="527"/>
      <c r="SRL45" s="528"/>
      <c r="SRM45" s="528"/>
      <c r="SRN45" s="528"/>
      <c r="SRO45" s="528"/>
      <c r="SRP45" s="528"/>
      <c r="SRQ45" s="528"/>
      <c r="SRR45" s="528"/>
      <c r="SRS45" s="529"/>
      <c r="SRT45" s="527"/>
      <c r="SRU45" s="528"/>
      <c r="SRV45" s="528"/>
      <c r="SRW45" s="528"/>
      <c r="SRX45" s="528"/>
      <c r="SRY45" s="528"/>
      <c r="SRZ45" s="528"/>
      <c r="SSA45" s="528"/>
      <c r="SSB45" s="529"/>
      <c r="SSC45" s="527"/>
      <c r="SSD45" s="528"/>
      <c r="SSE45" s="528"/>
      <c r="SSF45" s="528"/>
      <c r="SSG45" s="528"/>
      <c r="SSH45" s="528"/>
      <c r="SSI45" s="528"/>
      <c r="SSJ45" s="528"/>
      <c r="SSK45" s="529"/>
      <c r="SSL45" s="527"/>
      <c r="SSM45" s="528"/>
      <c r="SSN45" s="528"/>
      <c r="SSO45" s="528"/>
      <c r="SSP45" s="528"/>
      <c r="SSQ45" s="528"/>
      <c r="SSR45" s="528"/>
      <c r="SSS45" s="528"/>
      <c r="SST45" s="529"/>
      <c r="SSU45" s="527"/>
      <c r="SSV45" s="528"/>
      <c r="SSW45" s="528"/>
      <c r="SSX45" s="528"/>
      <c r="SSY45" s="528"/>
      <c r="SSZ45" s="528"/>
      <c r="STA45" s="528"/>
      <c r="STB45" s="528"/>
      <c r="STC45" s="529"/>
      <c r="STD45" s="527"/>
      <c r="STE45" s="528"/>
      <c r="STF45" s="528"/>
      <c r="STG45" s="528"/>
      <c r="STH45" s="528"/>
      <c r="STI45" s="528"/>
      <c r="STJ45" s="528"/>
      <c r="STK45" s="528"/>
      <c r="STL45" s="529"/>
      <c r="STM45" s="527"/>
      <c r="STN45" s="528"/>
      <c r="STO45" s="528"/>
      <c r="STP45" s="528"/>
      <c r="STQ45" s="528"/>
      <c r="STR45" s="528"/>
      <c r="STS45" s="528"/>
      <c r="STT45" s="528"/>
      <c r="STU45" s="529"/>
      <c r="STV45" s="527"/>
      <c r="STW45" s="528"/>
      <c r="STX45" s="528"/>
      <c r="STY45" s="528"/>
      <c r="STZ45" s="528"/>
      <c r="SUA45" s="528"/>
      <c r="SUB45" s="528"/>
      <c r="SUC45" s="528"/>
      <c r="SUD45" s="529"/>
      <c r="SUE45" s="527"/>
      <c r="SUF45" s="528"/>
      <c r="SUG45" s="528"/>
      <c r="SUH45" s="528"/>
      <c r="SUI45" s="528"/>
      <c r="SUJ45" s="528"/>
      <c r="SUK45" s="528"/>
      <c r="SUL45" s="528"/>
      <c r="SUM45" s="529"/>
      <c r="SUN45" s="527"/>
      <c r="SUO45" s="528"/>
      <c r="SUP45" s="528"/>
      <c r="SUQ45" s="528"/>
      <c r="SUR45" s="528"/>
      <c r="SUS45" s="528"/>
      <c r="SUT45" s="528"/>
      <c r="SUU45" s="528"/>
      <c r="SUV45" s="529"/>
      <c r="SUW45" s="527"/>
      <c r="SUX45" s="528"/>
      <c r="SUY45" s="528"/>
      <c r="SUZ45" s="528"/>
      <c r="SVA45" s="528"/>
      <c r="SVB45" s="528"/>
      <c r="SVC45" s="528"/>
      <c r="SVD45" s="528"/>
      <c r="SVE45" s="529"/>
      <c r="SVF45" s="527"/>
      <c r="SVG45" s="528"/>
      <c r="SVH45" s="528"/>
      <c r="SVI45" s="528"/>
      <c r="SVJ45" s="528"/>
      <c r="SVK45" s="528"/>
      <c r="SVL45" s="528"/>
      <c r="SVM45" s="528"/>
      <c r="SVN45" s="529"/>
      <c r="SVO45" s="527"/>
      <c r="SVP45" s="528"/>
      <c r="SVQ45" s="528"/>
      <c r="SVR45" s="528"/>
      <c r="SVS45" s="528"/>
      <c r="SVT45" s="528"/>
      <c r="SVU45" s="528"/>
      <c r="SVV45" s="528"/>
      <c r="SVW45" s="529"/>
      <c r="SVX45" s="527"/>
      <c r="SVY45" s="528"/>
      <c r="SVZ45" s="528"/>
      <c r="SWA45" s="528"/>
      <c r="SWB45" s="528"/>
      <c r="SWC45" s="528"/>
      <c r="SWD45" s="528"/>
      <c r="SWE45" s="528"/>
      <c r="SWF45" s="529"/>
      <c r="SWG45" s="527"/>
      <c r="SWH45" s="528"/>
      <c r="SWI45" s="528"/>
      <c r="SWJ45" s="528"/>
      <c r="SWK45" s="528"/>
      <c r="SWL45" s="528"/>
      <c r="SWM45" s="528"/>
      <c r="SWN45" s="528"/>
      <c r="SWO45" s="529"/>
      <c r="SWP45" s="527"/>
      <c r="SWQ45" s="528"/>
      <c r="SWR45" s="528"/>
      <c r="SWS45" s="528"/>
      <c r="SWT45" s="528"/>
      <c r="SWU45" s="528"/>
      <c r="SWV45" s="528"/>
      <c r="SWW45" s="528"/>
      <c r="SWX45" s="529"/>
      <c r="SWY45" s="527"/>
      <c r="SWZ45" s="528"/>
      <c r="SXA45" s="528"/>
      <c r="SXB45" s="528"/>
      <c r="SXC45" s="528"/>
      <c r="SXD45" s="528"/>
      <c r="SXE45" s="528"/>
      <c r="SXF45" s="528"/>
      <c r="SXG45" s="529"/>
      <c r="SXH45" s="527"/>
      <c r="SXI45" s="528"/>
      <c r="SXJ45" s="528"/>
      <c r="SXK45" s="528"/>
      <c r="SXL45" s="528"/>
      <c r="SXM45" s="528"/>
      <c r="SXN45" s="528"/>
      <c r="SXO45" s="528"/>
      <c r="SXP45" s="529"/>
      <c r="SXQ45" s="527"/>
      <c r="SXR45" s="528"/>
      <c r="SXS45" s="528"/>
      <c r="SXT45" s="528"/>
      <c r="SXU45" s="528"/>
      <c r="SXV45" s="528"/>
      <c r="SXW45" s="528"/>
      <c r="SXX45" s="528"/>
      <c r="SXY45" s="529"/>
      <c r="SXZ45" s="527"/>
      <c r="SYA45" s="528"/>
      <c r="SYB45" s="528"/>
      <c r="SYC45" s="528"/>
      <c r="SYD45" s="528"/>
      <c r="SYE45" s="528"/>
      <c r="SYF45" s="528"/>
      <c r="SYG45" s="528"/>
      <c r="SYH45" s="529"/>
      <c r="SYI45" s="527"/>
      <c r="SYJ45" s="528"/>
      <c r="SYK45" s="528"/>
      <c r="SYL45" s="528"/>
      <c r="SYM45" s="528"/>
      <c r="SYN45" s="528"/>
      <c r="SYO45" s="528"/>
      <c r="SYP45" s="528"/>
      <c r="SYQ45" s="529"/>
      <c r="SYR45" s="527"/>
      <c r="SYS45" s="528"/>
      <c r="SYT45" s="528"/>
      <c r="SYU45" s="528"/>
      <c r="SYV45" s="528"/>
      <c r="SYW45" s="528"/>
      <c r="SYX45" s="528"/>
      <c r="SYY45" s="528"/>
      <c r="SYZ45" s="529"/>
      <c r="SZA45" s="527"/>
      <c r="SZB45" s="528"/>
      <c r="SZC45" s="528"/>
      <c r="SZD45" s="528"/>
      <c r="SZE45" s="528"/>
      <c r="SZF45" s="528"/>
      <c r="SZG45" s="528"/>
      <c r="SZH45" s="528"/>
      <c r="SZI45" s="529"/>
      <c r="SZJ45" s="527"/>
      <c r="SZK45" s="528"/>
      <c r="SZL45" s="528"/>
      <c r="SZM45" s="528"/>
      <c r="SZN45" s="528"/>
      <c r="SZO45" s="528"/>
      <c r="SZP45" s="528"/>
      <c r="SZQ45" s="528"/>
      <c r="SZR45" s="529"/>
      <c r="SZS45" s="527"/>
      <c r="SZT45" s="528"/>
      <c r="SZU45" s="528"/>
      <c r="SZV45" s="528"/>
      <c r="SZW45" s="528"/>
      <c r="SZX45" s="528"/>
      <c r="SZY45" s="528"/>
      <c r="SZZ45" s="528"/>
      <c r="TAA45" s="529"/>
      <c r="TAB45" s="527"/>
      <c r="TAC45" s="528"/>
      <c r="TAD45" s="528"/>
      <c r="TAE45" s="528"/>
      <c r="TAF45" s="528"/>
      <c r="TAG45" s="528"/>
      <c r="TAH45" s="528"/>
      <c r="TAI45" s="528"/>
      <c r="TAJ45" s="529"/>
      <c r="TAK45" s="527"/>
      <c r="TAL45" s="528"/>
      <c r="TAM45" s="528"/>
      <c r="TAN45" s="528"/>
      <c r="TAO45" s="528"/>
      <c r="TAP45" s="528"/>
      <c r="TAQ45" s="528"/>
      <c r="TAR45" s="528"/>
      <c r="TAS45" s="529"/>
      <c r="TAT45" s="527"/>
      <c r="TAU45" s="528"/>
      <c r="TAV45" s="528"/>
      <c r="TAW45" s="528"/>
      <c r="TAX45" s="528"/>
      <c r="TAY45" s="528"/>
      <c r="TAZ45" s="528"/>
      <c r="TBA45" s="528"/>
      <c r="TBB45" s="529"/>
      <c r="TBC45" s="527"/>
      <c r="TBD45" s="528"/>
      <c r="TBE45" s="528"/>
      <c r="TBF45" s="528"/>
      <c r="TBG45" s="528"/>
      <c r="TBH45" s="528"/>
      <c r="TBI45" s="528"/>
      <c r="TBJ45" s="528"/>
      <c r="TBK45" s="529"/>
      <c r="TBL45" s="527"/>
      <c r="TBM45" s="528"/>
      <c r="TBN45" s="528"/>
      <c r="TBO45" s="528"/>
      <c r="TBP45" s="528"/>
      <c r="TBQ45" s="528"/>
      <c r="TBR45" s="528"/>
      <c r="TBS45" s="528"/>
      <c r="TBT45" s="529"/>
      <c r="TBU45" s="527"/>
      <c r="TBV45" s="528"/>
      <c r="TBW45" s="528"/>
      <c r="TBX45" s="528"/>
      <c r="TBY45" s="528"/>
      <c r="TBZ45" s="528"/>
      <c r="TCA45" s="528"/>
      <c r="TCB45" s="528"/>
      <c r="TCC45" s="529"/>
      <c r="TCD45" s="527"/>
      <c r="TCE45" s="528"/>
      <c r="TCF45" s="528"/>
      <c r="TCG45" s="528"/>
      <c r="TCH45" s="528"/>
      <c r="TCI45" s="528"/>
      <c r="TCJ45" s="528"/>
      <c r="TCK45" s="528"/>
      <c r="TCL45" s="529"/>
      <c r="TCM45" s="527"/>
      <c r="TCN45" s="528"/>
      <c r="TCO45" s="528"/>
      <c r="TCP45" s="528"/>
      <c r="TCQ45" s="528"/>
      <c r="TCR45" s="528"/>
      <c r="TCS45" s="528"/>
      <c r="TCT45" s="528"/>
      <c r="TCU45" s="529"/>
      <c r="TCV45" s="527"/>
      <c r="TCW45" s="528"/>
      <c r="TCX45" s="528"/>
      <c r="TCY45" s="528"/>
      <c r="TCZ45" s="528"/>
      <c r="TDA45" s="528"/>
      <c r="TDB45" s="528"/>
      <c r="TDC45" s="528"/>
      <c r="TDD45" s="529"/>
      <c r="TDE45" s="527"/>
      <c r="TDF45" s="528"/>
      <c r="TDG45" s="528"/>
      <c r="TDH45" s="528"/>
      <c r="TDI45" s="528"/>
      <c r="TDJ45" s="528"/>
      <c r="TDK45" s="528"/>
      <c r="TDL45" s="528"/>
      <c r="TDM45" s="529"/>
      <c r="TDN45" s="527"/>
      <c r="TDO45" s="528"/>
      <c r="TDP45" s="528"/>
      <c r="TDQ45" s="528"/>
      <c r="TDR45" s="528"/>
      <c r="TDS45" s="528"/>
      <c r="TDT45" s="528"/>
      <c r="TDU45" s="528"/>
      <c r="TDV45" s="529"/>
      <c r="TDW45" s="527"/>
      <c r="TDX45" s="528"/>
      <c r="TDY45" s="528"/>
      <c r="TDZ45" s="528"/>
      <c r="TEA45" s="528"/>
      <c r="TEB45" s="528"/>
      <c r="TEC45" s="528"/>
      <c r="TED45" s="528"/>
      <c r="TEE45" s="529"/>
      <c r="TEF45" s="527"/>
      <c r="TEG45" s="528"/>
      <c r="TEH45" s="528"/>
      <c r="TEI45" s="528"/>
      <c r="TEJ45" s="528"/>
      <c r="TEK45" s="528"/>
      <c r="TEL45" s="528"/>
      <c r="TEM45" s="528"/>
      <c r="TEN45" s="529"/>
      <c r="TEO45" s="527"/>
      <c r="TEP45" s="528"/>
      <c r="TEQ45" s="528"/>
      <c r="TER45" s="528"/>
      <c r="TES45" s="528"/>
      <c r="TET45" s="528"/>
      <c r="TEU45" s="528"/>
      <c r="TEV45" s="528"/>
      <c r="TEW45" s="529"/>
      <c r="TEX45" s="527"/>
      <c r="TEY45" s="528"/>
      <c r="TEZ45" s="528"/>
      <c r="TFA45" s="528"/>
      <c r="TFB45" s="528"/>
      <c r="TFC45" s="528"/>
      <c r="TFD45" s="528"/>
      <c r="TFE45" s="528"/>
      <c r="TFF45" s="529"/>
      <c r="TFG45" s="527"/>
      <c r="TFH45" s="528"/>
      <c r="TFI45" s="528"/>
      <c r="TFJ45" s="528"/>
      <c r="TFK45" s="528"/>
      <c r="TFL45" s="528"/>
      <c r="TFM45" s="528"/>
      <c r="TFN45" s="528"/>
      <c r="TFO45" s="529"/>
      <c r="TFP45" s="527"/>
      <c r="TFQ45" s="528"/>
      <c r="TFR45" s="528"/>
      <c r="TFS45" s="528"/>
      <c r="TFT45" s="528"/>
      <c r="TFU45" s="528"/>
      <c r="TFV45" s="528"/>
      <c r="TFW45" s="528"/>
      <c r="TFX45" s="529"/>
      <c r="TFY45" s="527"/>
      <c r="TFZ45" s="528"/>
      <c r="TGA45" s="528"/>
      <c r="TGB45" s="528"/>
      <c r="TGC45" s="528"/>
      <c r="TGD45" s="528"/>
      <c r="TGE45" s="528"/>
      <c r="TGF45" s="528"/>
      <c r="TGG45" s="529"/>
      <c r="TGH45" s="527"/>
      <c r="TGI45" s="528"/>
      <c r="TGJ45" s="528"/>
      <c r="TGK45" s="528"/>
      <c r="TGL45" s="528"/>
      <c r="TGM45" s="528"/>
      <c r="TGN45" s="528"/>
      <c r="TGO45" s="528"/>
      <c r="TGP45" s="529"/>
      <c r="TGQ45" s="527"/>
      <c r="TGR45" s="528"/>
      <c r="TGS45" s="528"/>
      <c r="TGT45" s="528"/>
      <c r="TGU45" s="528"/>
      <c r="TGV45" s="528"/>
      <c r="TGW45" s="528"/>
      <c r="TGX45" s="528"/>
      <c r="TGY45" s="529"/>
      <c r="TGZ45" s="527"/>
      <c r="THA45" s="528"/>
      <c r="THB45" s="528"/>
      <c r="THC45" s="528"/>
      <c r="THD45" s="528"/>
      <c r="THE45" s="528"/>
      <c r="THF45" s="528"/>
      <c r="THG45" s="528"/>
      <c r="THH45" s="529"/>
      <c r="THI45" s="527"/>
      <c r="THJ45" s="528"/>
      <c r="THK45" s="528"/>
      <c r="THL45" s="528"/>
      <c r="THM45" s="528"/>
      <c r="THN45" s="528"/>
      <c r="THO45" s="528"/>
      <c r="THP45" s="528"/>
      <c r="THQ45" s="529"/>
      <c r="THR45" s="527"/>
      <c r="THS45" s="528"/>
      <c r="THT45" s="528"/>
      <c r="THU45" s="528"/>
      <c r="THV45" s="528"/>
      <c r="THW45" s="528"/>
      <c r="THX45" s="528"/>
      <c r="THY45" s="528"/>
      <c r="THZ45" s="529"/>
      <c r="TIA45" s="527"/>
      <c r="TIB45" s="528"/>
      <c r="TIC45" s="528"/>
      <c r="TID45" s="528"/>
      <c r="TIE45" s="528"/>
      <c r="TIF45" s="528"/>
      <c r="TIG45" s="528"/>
      <c r="TIH45" s="528"/>
      <c r="TII45" s="529"/>
      <c r="TIJ45" s="527"/>
      <c r="TIK45" s="528"/>
      <c r="TIL45" s="528"/>
      <c r="TIM45" s="528"/>
      <c r="TIN45" s="528"/>
      <c r="TIO45" s="528"/>
      <c r="TIP45" s="528"/>
      <c r="TIQ45" s="528"/>
      <c r="TIR45" s="529"/>
      <c r="TIS45" s="527"/>
      <c r="TIT45" s="528"/>
      <c r="TIU45" s="528"/>
      <c r="TIV45" s="528"/>
      <c r="TIW45" s="528"/>
      <c r="TIX45" s="528"/>
      <c r="TIY45" s="528"/>
      <c r="TIZ45" s="528"/>
      <c r="TJA45" s="529"/>
      <c r="TJB45" s="527"/>
      <c r="TJC45" s="528"/>
      <c r="TJD45" s="528"/>
      <c r="TJE45" s="528"/>
      <c r="TJF45" s="528"/>
      <c r="TJG45" s="528"/>
      <c r="TJH45" s="528"/>
      <c r="TJI45" s="528"/>
      <c r="TJJ45" s="529"/>
      <c r="TJK45" s="527"/>
      <c r="TJL45" s="528"/>
      <c r="TJM45" s="528"/>
      <c r="TJN45" s="528"/>
      <c r="TJO45" s="528"/>
      <c r="TJP45" s="528"/>
      <c r="TJQ45" s="528"/>
      <c r="TJR45" s="528"/>
      <c r="TJS45" s="529"/>
      <c r="TJT45" s="527"/>
      <c r="TJU45" s="528"/>
      <c r="TJV45" s="528"/>
      <c r="TJW45" s="528"/>
      <c r="TJX45" s="528"/>
      <c r="TJY45" s="528"/>
      <c r="TJZ45" s="528"/>
      <c r="TKA45" s="528"/>
      <c r="TKB45" s="529"/>
      <c r="TKC45" s="527"/>
      <c r="TKD45" s="528"/>
      <c r="TKE45" s="528"/>
      <c r="TKF45" s="528"/>
      <c r="TKG45" s="528"/>
      <c r="TKH45" s="528"/>
      <c r="TKI45" s="528"/>
      <c r="TKJ45" s="528"/>
      <c r="TKK45" s="529"/>
      <c r="TKL45" s="527"/>
      <c r="TKM45" s="528"/>
      <c r="TKN45" s="528"/>
      <c r="TKO45" s="528"/>
      <c r="TKP45" s="528"/>
      <c r="TKQ45" s="528"/>
      <c r="TKR45" s="528"/>
      <c r="TKS45" s="528"/>
      <c r="TKT45" s="529"/>
      <c r="TKU45" s="527"/>
      <c r="TKV45" s="528"/>
      <c r="TKW45" s="528"/>
      <c r="TKX45" s="528"/>
      <c r="TKY45" s="528"/>
      <c r="TKZ45" s="528"/>
      <c r="TLA45" s="528"/>
      <c r="TLB45" s="528"/>
      <c r="TLC45" s="529"/>
      <c r="TLD45" s="527"/>
      <c r="TLE45" s="528"/>
      <c r="TLF45" s="528"/>
      <c r="TLG45" s="528"/>
      <c r="TLH45" s="528"/>
      <c r="TLI45" s="528"/>
      <c r="TLJ45" s="528"/>
      <c r="TLK45" s="528"/>
      <c r="TLL45" s="529"/>
      <c r="TLM45" s="527"/>
      <c r="TLN45" s="528"/>
      <c r="TLO45" s="528"/>
      <c r="TLP45" s="528"/>
      <c r="TLQ45" s="528"/>
      <c r="TLR45" s="528"/>
      <c r="TLS45" s="528"/>
      <c r="TLT45" s="528"/>
      <c r="TLU45" s="529"/>
      <c r="TLV45" s="527"/>
      <c r="TLW45" s="528"/>
      <c r="TLX45" s="528"/>
      <c r="TLY45" s="528"/>
      <c r="TLZ45" s="528"/>
      <c r="TMA45" s="528"/>
      <c r="TMB45" s="528"/>
      <c r="TMC45" s="528"/>
      <c r="TMD45" s="529"/>
      <c r="TME45" s="527"/>
      <c r="TMF45" s="528"/>
      <c r="TMG45" s="528"/>
      <c r="TMH45" s="528"/>
      <c r="TMI45" s="528"/>
      <c r="TMJ45" s="528"/>
      <c r="TMK45" s="528"/>
      <c r="TML45" s="528"/>
      <c r="TMM45" s="529"/>
      <c r="TMN45" s="527"/>
      <c r="TMO45" s="528"/>
      <c r="TMP45" s="528"/>
      <c r="TMQ45" s="528"/>
      <c r="TMR45" s="528"/>
      <c r="TMS45" s="528"/>
      <c r="TMT45" s="528"/>
      <c r="TMU45" s="528"/>
      <c r="TMV45" s="529"/>
      <c r="TMW45" s="527"/>
      <c r="TMX45" s="528"/>
      <c r="TMY45" s="528"/>
      <c r="TMZ45" s="528"/>
      <c r="TNA45" s="528"/>
      <c r="TNB45" s="528"/>
      <c r="TNC45" s="528"/>
      <c r="TND45" s="528"/>
      <c r="TNE45" s="529"/>
      <c r="TNF45" s="527"/>
      <c r="TNG45" s="528"/>
      <c r="TNH45" s="528"/>
      <c r="TNI45" s="528"/>
      <c r="TNJ45" s="528"/>
      <c r="TNK45" s="528"/>
      <c r="TNL45" s="528"/>
      <c r="TNM45" s="528"/>
      <c r="TNN45" s="529"/>
      <c r="TNO45" s="527"/>
      <c r="TNP45" s="528"/>
      <c r="TNQ45" s="528"/>
      <c r="TNR45" s="528"/>
      <c r="TNS45" s="528"/>
      <c r="TNT45" s="528"/>
      <c r="TNU45" s="528"/>
      <c r="TNV45" s="528"/>
      <c r="TNW45" s="529"/>
      <c r="TNX45" s="527"/>
      <c r="TNY45" s="528"/>
      <c r="TNZ45" s="528"/>
      <c r="TOA45" s="528"/>
      <c r="TOB45" s="528"/>
      <c r="TOC45" s="528"/>
      <c r="TOD45" s="528"/>
      <c r="TOE45" s="528"/>
      <c r="TOF45" s="529"/>
      <c r="TOG45" s="527"/>
      <c r="TOH45" s="528"/>
      <c r="TOI45" s="528"/>
      <c r="TOJ45" s="528"/>
      <c r="TOK45" s="528"/>
      <c r="TOL45" s="528"/>
      <c r="TOM45" s="528"/>
      <c r="TON45" s="528"/>
      <c r="TOO45" s="529"/>
      <c r="TOP45" s="527"/>
      <c r="TOQ45" s="528"/>
      <c r="TOR45" s="528"/>
      <c r="TOS45" s="528"/>
      <c r="TOT45" s="528"/>
      <c r="TOU45" s="528"/>
      <c r="TOV45" s="528"/>
      <c r="TOW45" s="528"/>
      <c r="TOX45" s="529"/>
      <c r="TOY45" s="527"/>
      <c r="TOZ45" s="528"/>
      <c r="TPA45" s="528"/>
      <c r="TPB45" s="528"/>
      <c r="TPC45" s="528"/>
      <c r="TPD45" s="528"/>
      <c r="TPE45" s="528"/>
      <c r="TPF45" s="528"/>
      <c r="TPG45" s="529"/>
      <c r="TPH45" s="527"/>
      <c r="TPI45" s="528"/>
      <c r="TPJ45" s="528"/>
      <c r="TPK45" s="528"/>
      <c r="TPL45" s="528"/>
      <c r="TPM45" s="528"/>
      <c r="TPN45" s="528"/>
      <c r="TPO45" s="528"/>
      <c r="TPP45" s="529"/>
      <c r="TPQ45" s="527"/>
      <c r="TPR45" s="528"/>
      <c r="TPS45" s="528"/>
      <c r="TPT45" s="528"/>
      <c r="TPU45" s="528"/>
      <c r="TPV45" s="528"/>
      <c r="TPW45" s="528"/>
      <c r="TPX45" s="528"/>
      <c r="TPY45" s="529"/>
      <c r="TPZ45" s="527"/>
      <c r="TQA45" s="528"/>
      <c r="TQB45" s="528"/>
      <c r="TQC45" s="528"/>
      <c r="TQD45" s="528"/>
      <c r="TQE45" s="528"/>
      <c r="TQF45" s="528"/>
      <c r="TQG45" s="528"/>
      <c r="TQH45" s="529"/>
      <c r="TQI45" s="527"/>
      <c r="TQJ45" s="528"/>
      <c r="TQK45" s="528"/>
      <c r="TQL45" s="528"/>
      <c r="TQM45" s="528"/>
      <c r="TQN45" s="528"/>
      <c r="TQO45" s="528"/>
      <c r="TQP45" s="528"/>
      <c r="TQQ45" s="529"/>
      <c r="TQR45" s="527"/>
      <c r="TQS45" s="528"/>
      <c r="TQT45" s="528"/>
      <c r="TQU45" s="528"/>
      <c r="TQV45" s="528"/>
      <c r="TQW45" s="528"/>
      <c r="TQX45" s="528"/>
      <c r="TQY45" s="528"/>
      <c r="TQZ45" s="529"/>
      <c r="TRA45" s="527"/>
      <c r="TRB45" s="528"/>
      <c r="TRC45" s="528"/>
      <c r="TRD45" s="528"/>
      <c r="TRE45" s="528"/>
      <c r="TRF45" s="528"/>
      <c r="TRG45" s="528"/>
      <c r="TRH45" s="528"/>
      <c r="TRI45" s="529"/>
      <c r="TRJ45" s="527"/>
      <c r="TRK45" s="528"/>
      <c r="TRL45" s="528"/>
      <c r="TRM45" s="528"/>
      <c r="TRN45" s="528"/>
      <c r="TRO45" s="528"/>
      <c r="TRP45" s="528"/>
      <c r="TRQ45" s="528"/>
      <c r="TRR45" s="529"/>
      <c r="TRS45" s="527"/>
      <c r="TRT45" s="528"/>
      <c r="TRU45" s="528"/>
      <c r="TRV45" s="528"/>
      <c r="TRW45" s="528"/>
      <c r="TRX45" s="528"/>
      <c r="TRY45" s="528"/>
      <c r="TRZ45" s="528"/>
      <c r="TSA45" s="529"/>
      <c r="TSB45" s="527"/>
      <c r="TSC45" s="528"/>
      <c r="TSD45" s="528"/>
      <c r="TSE45" s="528"/>
      <c r="TSF45" s="528"/>
      <c r="TSG45" s="528"/>
      <c r="TSH45" s="528"/>
      <c r="TSI45" s="528"/>
      <c r="TSJ45" s="529"/>
      <c r="TSK45" s="527"/>
      <c r="TSL45" s="528"/>
      <c r="TSM45" s="528"/>
      <c r="TSN45" s="528"/>
      <c r="TSO45" s="528"/>
      <c r="TSP45" s="528"/>
      <c r="TSQ45" s="528"/>
      <c r="TSR45" s="528"/>
      <c r="TSS45" s="529"/>
      <c r="TST45" s="527"/>
      <c r="TSU45" s="528"/>
      <c r="TSV45" s="528"/>
      <c r="TSW45" s="528"/>
      <c r="TSX45" s="528"/>
      <c r="TSY45" s="528"/>
      <c r="TSZ45" s="528"/>
      <c r="TTA45" s="528"/>
      <c r="TTB45" s="529"/>
      <c r="TTC45" s="527"/>
      <c r="TTD45" s="528"/>
      <c r="TTE45" s="528"/>
      <c r="TTF45" s="528"/>
      <c r="TTG45" s="528"/>
      <c r="TTH45" s="528"/>
      <c r="TTI45" s="528"/>
      <c r="TTJ45" s="528"/>
      <c r="TTK45" s="529"/>
      <c r="TTL45" s="527"/>
      <c r="TTM45" s="528"/>
      <c r="TTN45" s="528"/>
      <c r="TTO45" s="528"/>
      <c r="TTP45" s="528"/>
      <c r="TTQ45" s="528"/>
      <c r="TTR45" s="528"/>
      <c r="TTS45" s="528"/>
      <c r="TTT45" s="529"/>
      <c r="TTU45" s="527"/>
      <c r="TTV45" s="528"/>
      <c r="TTW45" s="528"/>
      <c r="TTX45" s="528"/>
      <c r="TTY45" s="528"/>
      <c r="TTZ45" s="528"/>
      <c r="TUA45" s="528"/>
      <c r="TUB45" s="528"/>
      <c r="TUC45" s="529"/>
      <c r="TUD45" s="527"/>
      <c r="TUE45" s="528"/>
      <c r="TUF45" s="528"/>
      <c r="TUG45" s="528"/>
      <c r="TUH45" s="528"/>
      <c r="TUI45" s="528"/>
      <c r="TUJ45" s="528"/>
      <c r="TUK45" s="528"/>
      <c r="TUL45" s="529"/>
      <c r="TUM45" s="527"/>
      <c r="TUN45" s="528"/>
      <c r="TUO45" s="528"/>
      <c r="TUP45" s="528"/>
      <c r="TUQ45" s="528"/>
      <c r="TUR45" s="528"/>
      <c r="TUS45" s="528"/>
      <c r="TUT45" s="528"/>
      <c r="TUU45" s="529"/>
      <c r="TUV45" s="527"/>
      <c r="TUW45" s="528"/>
      <c r="TUX45" s="528"/>
      <c r="TUY45" s="528"/>
      <c r="TUZ45" s="528"/>
      <c r="TVA45" s="528"/>
      <c r="TVB45" s="528"/>
      <c r="TVC45" s="528"/>
      <c r="TVD45" s="529"/>
      <c r="TVE45" s="527"/>
      <c r="TVF45" s="528"/>
      <c r="TVG45" s="528"/>
      <c r="TVH45" s="528"/>
      <c r="TVI45" s="528"/>
      <c r="TVJ45" s="528"/>
      <c r="TVK45" s="528"/>
      <c r="TVL45" s="528"/>
      <c r="TVM45" s="529"/>
      <c r="TVN45" s="527"/>
      <c r="TVO45" s="528"/>
      <c r="TVP45" s="528"/>
      <c r="TVQ45" s="528"/>
      <c r="TVR45" s="528"/>
      <c r="TVS45" s="528"/>
      <c r="TVT45" s="528"/>
      <c r="TVU45" s="528"/>
      <c r="TVV45" s="529"/>
      <c r="TVW45" s="527"/>
      <c r="TVX45" s="528"/>
      <c r="TVY45" s="528"/>
      <c r="TVZ45" s="528"/>
      <c r="TWA45" s="528"/>
      <c r="TWB45" s="528"/>
      <c r="TWC45" s="528"/>
      <c r="TWD45" s="528"/>
      <c r="TWE45" s="529"/>
      <c r="TWF45" s="527"/>
      <c r="TWG45" s="528"/>
      <c r="TWH45" s="528"/>
      <c r="TWI45" s="528"/>
      <c r="TWJ45" s="528"/>
      <c r="TWK45" s="528"/>
      <c r="TWL45" s="528"/>
      <c r="TWM45" s="528"/>
      <c r="TWN45" s="529"/>
      <c r="TWO45" s="527"/>
      <c r="TWP45" s="528"/>
      <c r="TWQ45" s="528"/>
      <c r="TWR45" s="528"/>
      <c r="TWS45" s="528"/>
      <c r="TWT45" s="528"/>
      <c r="TWU45" s="528"/>
      <c r="TWV45" s="528"/>
      <c r="TWW45" s="529"/>
      <c r="TWX45" s="527"/>
      <c r="TWY45" s="528"/>
      <c r="TWZ45" s="528"/>
      <c r="TXA45" s="528"/>
      <c r="TXB45" s="528"/>
      <c r="TXC45" s="528"/>
      <c r="TXD45" s="528"/>
      <c r="TXE45" s="528"/>
      <c r="TXF45" s="529"/>
      <c r="TXG45" s="527"/>
      <c r="TXH45" s="528"/>
      <c r="TXI45" s="528"/>
      <c r="TXJ45" s="528"/>
      <c r="TXK45" s="528"/>
      <c r="TXL45" s="528"/>
      <c r="TXM45" s="528"/>
      <c r="TXN45" s="528"/>
      <c r="TXO45" s="529"/>
      <c r="TXP45" s="527"/>
      <c r="TXQ45" s="528"/>
      <c r="TXR45" s="528"/>
      <c r="TXS45" s="528"/>
      <c r="TXT45" s="528"/>
      <c r="TXU45" s="528"/>
      <c r="TXV45" s="528"/>
      <c r="TXW45" s="528"/>
      <c r="TXX45" s="529"/>
      <c r="TXY45" s="527"/>
      <c r="TXZ45" s="528"/>
      <c r="TYA45" s="528"/>
      <c r="TYB45" s="528"/>
      <c r="TYC45" s="528"/>
      <c r="TYD45" s="528"/>
      <c r="TYE45" s="528"/>
      <c r="TYF45" s="528"/>
      <c r="TYG45" s="529"/>
      <c r="TYH45" s="527"/>
      <c r="TYI45" s="528"/>
      <c r="TYJ45" s="528"/>
      <c r="TYK45" s="528"/>
      <c r="TYL45" s="528"/>
      <c r="TYM45" s="528"/>
      <c r="TYN45" s="528"/>
      <c r="TYO45" s="528"/>
      <c r="TYP45" s="529"/>
      <c r="TYQ45" s="527"/>
      <c r="TYR45" s="528"/>
      <c r="TYS45" s="528"/>
      <c r="TYT45" s="528"/>
      <c r="TYU45" s="528"/>
      <c r="TYV45" s="528"/>
      <c r="TYW45" s="528"/>
      <c r="TYX45" s="528"/>
      <c r="TYY45" s="529"/>
      <c r="TYZ45" s="527"/>
      <c r="TZA45" s="528"/>
      <c r="TZB45" s="528"/>
      <c r="TZC45" s="528"/>
      <c r="TZD45" s="528"/>
      <c r="TZE45" s="528"/>
      <c r="TZF45" s="528"/>
      <c r="TZG45" s="528"/>
      <c r="TZH45" s="529"/>
      <c r="TZI45" s="527"/>
      <c r="TZJ45" s="528"/>
      <c r="TZK45" s="528"/>
      <c r="TZL45" s="528"/>
      <c r="TZM45" s="528"/>
      <c r="TZN45" s="528"/>
      <c r="TZO45" s="528"/>
      <c r="TZP45" s="528"/>
      <c r="TZQ45" s="529"/>
      <c r="TZR45" s="527"/>
      <c r="TZS45" s="528"/>
      <c r="TZT45" s="528"/>
      <c r="TZU45" s="528"/>
      <c r="TZV45" s="528"/>
      <c r="TZW45" s="528"/>
      <c r="TZX45" s="528"/>
      <c r="TZY45" s="528"/>
      <c r="TZZ45" s="529"/>
      <c r="UAA45" s="527"/>
      <c r="UAB45" s="528"/>
      <c r="UAC45" s="528"/>
      <c r="UAD45" s="528"/>
      <c r="UAE45" s="528"/>
      <c r="UAF45" s="528"/>
      <c r="UAG45" s="528"/>
      <c r="UAH45" s="528"/>
      <c r="UAI45" s="529"/>
      <c r="UAJ45" s="527"/>
      <c r="UAK45" s="528"/>
      <c r="UAL45" s="528"/>
      <c r="UAM45" s="528"/>
      <c r="UAN45" s="528"/>
      <c r="UAO45" s="528"/>
      <c r="UAP45" s="528"/>
      <c r="UAQ45" s="528"/>
      <c r="UAR45" s="529"/>
      <c r="UAS45" s="527"/>
      <c r="UAT45" s="528"/>
      <c r="UAU45" s="528"/>
      <c r="UAV45" s="528"/>
      <c r="UAW45" s="528"/>
      <c r="UAX45" s="528"/>
      <c r="UAY45" s="528"/>
      <c r="UAZ45" s="528"/>
      <c r="UBA45" s="529"/>
      <c r="UBB45" s="527"/>
      <c r="UBC45" s="528"/>
      <c r="UBD45" s="528"/>
      <c r="UBE45" s="528"/>
      <c r="UBF45" s="528"/>
      <c r="UBG45" s="528"/>
      <c r="UBH45" s="528"/>
      <c r="UBI45" s="528"/>
      <c r="UBJ45" s="529"/>
      <c r="UBK45" s="527"/>
      <c r="UBL45" s="528"/>
      <c r="UBM45" s="528"/>
      <c r="UBN45" s="528"/>
      <c r="UBO45" s="528"/>
      <c r="UBP45" s="528"/>
      <c r="UBQ45" s="528"/>
      <c r="UBR45" s="528"/>
      <c r="UBS45" s="529"/>
      <c r="UBT45" s="527"/>
      <c r="UBU45" s="528"/>
      <c r="UBV45" s="528"/>
      <c r="UBW45" s="528"/>
      <c r="UBX45" s="528"/>
      <c r="UBY45" s="528"/>
      <c r="UBZ45" s="528"/>
      <c r="UCA45" s="528"/>
      <c r="UCB45" s="529"/>
      <c r="UCC45" s="527"/>
      <c r="UCD45" s="528"/>
      <c r="UCE45" s="528"/>
      <c r="UCF45" s="528"/>
      <c r="UCG45" s="528"/>
      <c r="UCH45" s="528"/>
      <c r="UCI45" s="528"/>
      <c r="UCJ45" s="528"/>
      <c r="UCK45" s="529"/>
      <c r="UCL45" s="527"/>
      <c r="UCM45" s="528"/>
      <c r="UCN45" s="528"/>
      <c r="UCO45" s="528"/>
      <c r="UCP45" s="528"/>
      <c r="UCQ45" s="528"/>
      <c r="UCR45" s="528"/>
      <c r="UCS45" s="528"/>
      <c r="UCT45" s="529"/>
      <c r="UCU45" s="527"/>
      <c r="UCV45" s="528"/>
      <c r="UCW45" s="528"/>
      <c r="UCX45" s="528"/>
      <c r="UCY45" s="528"/>
      <c r="UCZ45" s="528"/>
      <c r="UDA45" s="528"/>
      <c r="UDB45" s="528"/>
      <c r="UDC45" s="529"/>
      <c r="UDD45" s="527"/>
      <c r="UDE45" s="528"/>
      <c r="UDF45" s="528"/>
      <c r="UDG45" s="528"/>
      <c r="UDH45" s="528"/>
      <c r="UDI45" s="528"/>
      <c r="UDJ45" s="528"/>
      <c r="UDK45" s="528"/>
      <c r="UDL45" s="529"/>
      <c r="UDM45" s="527"/>
      <c r="UDN45" s="528"/>
      <c r="UDO45" s="528"/>
      <c r="UDP45" s="528"/>
      <c r="UDQ45" s="528"/>
      <c r="UDR45" s="528"/>
      <c r="UDS45" s="528"/>
      <c r="UDT45" s="528"/>
      <c r="UDU45" s="529"/>
      <c r="UDV45" s="527"/>
      <c r="UDW45" s="528"/>
      <c r="UDX45" s="528"/>
      <c r="UDY45" s="528"/>
      <c r="UDZ45" s="528"/>
      <c r="UEA45" s="528"/>
      <c r="UEB45" s="528"/>
      <c r="UEC45" s="528"/>
      <c r="UED45" s="529"/>
      <c r="UEE45" s="527"/>
      <c r="UEF45" s="528"/>
      <c r="UEG45" s="528"/>
      <c r="UEH45" s="528"/>
      <c r="UEI45" s="528"/>
      <c r="UEJ45" s="528"/>
      <c r="UEK45" s="528"/>
      <c r="UEL45" s="528"/>
      <c r="UEM45" s="529"/>
      <c r="UEN45" s="527"/>
      <c r="UEO45" s="528"/>
      <c r="UEP45" s="528"/>
      <c r="UEQ45" s="528"/>
      <c r="UER45" s="528"/>
      <c r="UES45" s="528"/>
      <c r="UET45" s="528"/>
      <c r="UEU45" s="528"/>
      <c r="UEV45" s="529"/>
      <c r="UEW45" s="527"/>
      <c r="UEX45" s="528"/>
      <c r="UEY45" s="528"/>
      <c r="UEZ45" s="528"/>
      <c r="UFA45" s="528"/>
      <c r="UFB45" s="528"/>
      <c r="UFC45" s="528"/>
      <c r="UFD45" s="528"/>
      <c r="UFE45" s="529"/>
      <c r="UFF45" s="527"/>
      <c r="UFG45" s="528"/>
      <c r="UFH45" s="528"/>
      <c r="UFI45" s="528"/>
      <c r="UFJ45" s="528"/>
      <c r="UFK45" s="528"/>
      <c r="UFL45" s="528"/>
      <c r="UFM45" s="528"/>
      <c r="UFN45" s="529"/>
      <c r="UFO45" s="527"/>
      <c r="UFP45" s="528"/>
      <c r="UFQ45" s="528"/>
      <c r="UFR45" s="528"/>
      <c r="UFS45" s="528"/>
      <c r="UFT45" s="528"/>
      <c r="UFU45" s="528"/>
      <c r="UFV45" s="528"/>
      <c r="UFW45" s="529"/>
      <c r="UFX45" s="527"/>
      <c r="UFY45" s="528"/>
      <c r="UFZ45" s="528"/>
      <c r="UGA45" s="528"/>
      <c r="UGB45" s="528"/>
      <c r="UGC45" s="528"/>
      <c r="UGD45" s="528"/>
      <c r="UGE45" s="528"/>
      <c r="UGF45" s="529"/>
      <c r="UGG45" s="527"/>
      <c r="UGH45" s="528"/>
      <c r="UGI45" s="528"/>
      <c r="UGJ45" s="528"/>
      <c r="UGK45" s="528"/>
      <c r="UGL45" s="528"/>
      <c r="UGM45" s="528"/>
      <c r="UGN45" s="528"/>
      <c r="UGO45" s="529"/>
      <c r="UGP45" s="527"/>
      <c r="UGQ45" s="528"/>
      <c r="UGR45" s="528"/>
      <c r="UGS45" s="528"/>
      <c r="UGT45" s="528"/>
      <c r="UGU45" s="528"/>
      <c r="UGV45" s="528"/>
      <c r="UGW45" s="528"/>
      <c r="UGX45" s="529"/>
      <c r="UGY45" s="527"/>
      <c r="UGZ45" s="528"/>
      <c r="UHA45" s="528"/>
      <c r="UHB45" s="528"/>
      <c r="UHC45" s="528"/>
      <c r="UHD45" s="528"/>
      <c r="UHE45" s="528"/>
      <c r="UHF45" s="528"/>
      <c r="UHG45" s="529"/>
      <c r="UHH45" s="527"/>
      <c r="UHI45" s="528"/>
      <c r="UHJ45" s="528"/>
      <c r="UHK45" s="528"/>
      <c r="UHL45" s="528"/>
      <c r="UHM45" s="528"/>
      <c r="UHN45" s="528"/>
      <c r="UHO45" s="528"/>
      <c r="UHP45" s="529"/>
      <c r="UHQ45" s="527"/>
      <c r="UHR45" s="528"/>
      <c r="UHS45" s="528"/>
      <c r="UHT45" s="528"/>
      <c r="UHU45" s="528"/>
      <c r="UHV45" s="528"/>
      <c r="UHW45" s="528"/>
      <c r="UHX45" s="528"/>
      <c r="UHY45" s="529"/>
      <c r="UHZ45" s="527"/>
      <c r="UIA45" s="528"/>
      <c r="UIB45" s="528"/>
      <c r="UIC45" s="528"/>
      <c r="UID45" s="528"/>
      <c r="UIE45" s="528"/>
      <c r="UIF45" s="528"/>
      <c r="UIG45" s="528"/>
      <c r="UIH45" s="529"/>
      <c r="UII45" s="527"/>
      <c r="UIJ45" s="528"/>
      <c r="UIK45" s="528"/>
      <c r="UIL45" s="528"/>
      <c r="UIM45" s="528"/>
      <c r="UIN45" s="528"/>
      <c r="UIO45" s="528"/>
      <c r="UIP45" s="528"/>
      <c r="UIQ45" s="529"/>
      <c r="UIR45" s="527"/>
      <c r="UIS45" s="528"/>
      <c r="UIT45" s="528"/>
      <c r="UIU45" s="528"/>
      <c r="UIV45" s="528"/>
      <c r="UIW45" s="528"/>
      <c r="UIX45" s="528"/>
      <c r="UIY45" s="528"/>
      <c r="UIZ45" s="529"/>
      <c r="UJA45" s="527"/>
      <c r="UJB45" s="528"/>
      <c r="UJC45" s="528"/>
      <c r="UJD45" s="528"/>
      <c r="UJE45" s="528"/>
      <c r="UJF45" s="528"/>
      <c r="UJG45" s="528"/>
      <c r="UJH45" s="528"/>
      <c r="UJI45" s="529"/>
      <c r="UJJ45" s="527"/>
      <c r="UJK45" s="528"/>
      <c r="UJL45" s="528"/>
      <c r="UJM45" s="528"/>
      <c r="UJN45" s="528"/>
      <c r="UJO45" s="528"/>
      <c r="UJP45" s="528"/>
      <c r="UJQ45" s="528"/>
      <c r="UJR45" s="529"/>
      <c r="UJS45" s="527"/>
      <c r="UJT45" s="528"/>
      <c r="UJU45" s="528"/>
      <c r="UJV45" s="528"/>
      <c r="UJW45" s="528"/>
      <c r="UJX45" s="528"/>
      <c r="UJY45" s="528"/>
      <c r="UJZ45" s="528"/>
      <c r="UKA45" s="529"/>
      <c r="UKB45" s="527"/>
      <c r="UKC45" s="528"/>
      <c r="UKD45" s="528"/>
      <c r="UKE45" s="528"/>
      <c r="UKF45" s="528"/>
      <c r="UKG45" s="528"/>
      <c r="UKH45" s="528"/>
      <c r="UKI45" s="528"/>
      <c r="UKJ45" s="529"/>
      <c r="UKK45" s="527"/>
      <c r="UKL45" s="528"/>
      <c r="UKM45" s="528"/>
      <c r="UKN45" s="528"/>
      <c r="UKO45" s="528"/>
      <c r="UKP45" s="528"/>
      <c r="UKQ45" s="528"/>
      <c r="UKR45" s="528"/>
      <c r="UKS45" s="529"/>
      <c r="UKT45" s="527"/>
      <c r="UKU45" s="528"/>
      <c r="UKV45" s="528"/>
      <c r="UKW45" s="528"/>
      <c r="UKX45" s="528"/>
      <c r="UKY45" s="528"/>
      <c r="UKZ45" s="528"/>
      <c r="ULA45" s="528"/>
      <c r="ULB45" s="529"/>
      <c r="ULC45" s="527"/>
      <c r="ULD45" s="528"/>
      <c r="ULE45" s="528"/>
      <c r="ULF45" s="528"/>
      <c r="ULG45" s="528"/>
      <c r="ULH45" s="528"/>
      <c r="ULI45" s="528"/>
      <c r="ULJ45" s="528"/>
      <c r="ULK45" s="529"/>
      <c r="ULL45" s="527"/>
      <c r="ULM45" s="528"/>
      <c r="ULN45" s="528"/>
      <c r="ULO45" s="528"/>
      <c r="ULP45" s="528"/>
      <c r="ULQ45" s="528"/>
      <c r="ULR45" s="528"/>
      <c r="ULS45" s="528"/>
      <c r="ULT45" s="529"/>
      <c r="ULU45" s="527"/>
      <c r="ULV45" s="528"/>
      <c r="ULW45" s="528"/>
      <c r="ULX45" s="528"/>
      <c r="ULY45" s="528"/>
      <c r="ULZ45" s="528"/>
      <c r="UMA45" s="528"/>
      <c r="UMB45" s="528"/>
      <c r="UMC45" s="529"/>
      <c r="UMD45" s="527"/>
      <c r="UME45" s="528"/>
      <c r="UMF45" s="528"/>
      <c r="UMG45" s="528"/>
      <c r="UMH45" s="528"/>
      <c r="UMI45" s="528"/>
      <c r="UMJ45" s="528"/>
      <c r="UMK45" s="528"/>
      <c r="UML45" s="529"/>
      <c r="UMM45" s="527"/>
      <c r="UMN45" s="528"/>
      <c r="UMO45" s="528"/>
      <c r="UMP45" s="528"/>
      <c r="UMQ45" s="528"/>
      <c r="UMR45" s="528"/>
      <c r="UMS45" s="528"/>
      <c r="UMT45" s="528"/>
      <c r="UMU45" s="529"/>
      <c r="UMV45" s="527"/>
      <c r="UMW45" s="528"/>
      <c r="UMX45" s="528"/>
      <c r="UMY45" s="528"/>
      <c r="UMZ45" s="528"/>
      <c r="UNA45" s="528"/>
      <c r="UNB45" s="528"/>
      <c r="UNC45" s="528"/>
      <c r="UND45" s="529"/>
      <c r="UNE45" s="527"/>
      <c r="UNF45" s="528"/>
      <c r="UNG45" s="528"/>
      <c r="UNH45" s="528"/>
      <c r="UNI45" s="528"/>
      <c r="UNJ45" s="528"/>
      <c r="UNK45" s="528"/>
      <c r="UNL45" s="528"/>
      <c r="UNM45" s="529"/>
      <c r="UNN45" s="527"/>
      <c r="UNO45" s="528"/>
      <c r="UNP45" s="528"/>
      <c r="UNQ45" s="528"/>
      <c r="UNR45" s="528"/>
      <c r="UNS45" s="528"/>
      <c r="UNT45" s="528"/>
      <c r="UNU45" s="528"/>
      <c r="UNV45" s="529"/>
      <c r="UNW45" s="527"/>
      <c r="UNX45" s="528"/>
      <c r="UNY45" s="528"/>
      <c r="UNZ45" s="528"/>
      <c r="UOA45" s="528"/>
      <c r="UOB45" s="528"/>
      <c r="UOC45" s="528"/>
      <c r="UOD45" s="528"/>
      <c r="UOE45" s="529"/>
      <c r="UOF45" s="527"/>
      <c r="UOG45" s="528"/>
      <c r="UOH45" s="528"/>
      <c r="UOI45" s="528"/>
      <c r="UOJ45" s="528"/>
      <c r="UOK45" s="528"/>
      <c r="UOL45" s="528"/>
      <c r="UOM45" s="528"/>
      <c r="UON45" s="529"/>
      <c r="UOO45" s="527"/>
      <c r="UOP45" s="528"/>
      <c r="UOQ45" s="528"/>
      <c r="UOR45" s="528"/>
      <c r="UOS45" s="528"/>
      <c r="UOT45" s="528"/>
      <c r="UOU45" s="528"/>
      <c r="UOV45" s="528"/>
      <c r="UOW45" s="529"/>
      <c r="UOX45" s="527"/>
      <c r="UOY45" s="528"/>
      <c r="UOZ45" s="528"/>
      <c r="UPA45" s="528"/>
      <c r="UPB45" s="528"/>
      <c r="UPC45" s="528"/>
      <c r="UPD45" s="528"/>
      <c r="UPE45" s="528"/>
      <c r="UPF45" s="529"/>
      <c r="UPG45" s="527"/>
      <c r="UPH45" s="528"/>
      <c r="UPI45" s="528"/>
      <c r="UPJ45" s="528"/>
      <c r="UPK45" s="528"/>
      <c r="UPL45" s="528"/>
      <c r="UPM45" s="528"/>
      <c r="UPN45" s="528"/>
      <c r="UPO45" s="529"/>
      <c r="UPP45" s="527"/>
      <c r="UPQ45" s="528"/>
      <c r="UPR45" s="528"/>
      <c r="UPS45" s="528"/>
      <c r="UPT45" s="528"/>
      <c r="UPU45" s="528"/>
      <c r="UPV45" s="528"/>
      <c r="UPW45" s="528"/>
      <c r="UPX45" s="529"/>
      <c r="UPY45" s="527"/>
      <c r="UPZ45" s="528"/>
      <c r="UQA45" s="528"/>
      <c r="UQB45" s="528"/>
      <c r="UQC45" s="528"/>
      <c r="UQD45" s="528"/>
      <c r="UQE45" s="528"/>
      <c r="UQF45" s="528"/>
      <c r="UQG45" s="529"/>
      <c r="UQH45" s="527"/>
      <c r="UQI45" s="528"/>
      <c r="UQJ45" s="528"/>
      <c r="UQK45" s="528"/>
      <c r="UQL45" s="528"/>
      <c r="UQM45" s="528"/>
      <c r="UQN45" s="528"/>
      <c r="UQO45" s="528"/>
      <c r="UQP45" s="529"/>
      <c r="UQQ45" s="527"/>
      <c r="UQR45" s="528"/>
      <c r="UQS45" s="528"/>
      <c r="UQT45" s="528"/>
      <c r="UQU45" s="528"/>
      <c r="UQV45" s="528"/>
      <c r="UQW45" s="528"/>
      <c r="UQX45" s="528"/>
      <c r="UQY45" s="529"/>
      <c r="UQZ45" s="527"/>
      <c r="URA45" s="528"/>
      <c r="URB45" s="528"/>
      <c r="URC45" s="528"/>
      <c r="URD45" s="528"/>
      <c r="URE45" s="528"/>
      <c r="URF45" s="528"/>
      <c r="URG45" s="528"/>
      <c r="URH45" s="529"/>
      <c r="URI45" s="527"/>
      <c r="URJ45" s="528"/>
      <c r="URK45" s="528"/>
      <c r="URL45" s="528"/>
      <c r="URM45" s="528"/>
      <c r="URN45" s="528"/>
      <c r="URO45" s="528"/>
      <c r="URP45" s="528"/>
      <c r="URQ45" s="529"/>
      <c r="URR45" s="527"/>
      <c r="URS45" s="528"/>
      <c r="URT45" s="528"/>
      <c r="URU45" s="528"/>
      <c r="URV45" s="528"/>
      <c r="URW45" s="528"/>
      <c r="URX45" s="528"/>
      <c r="URY45" s="528"/>
      <c r="URZ45" s="529"/>
      <c r="USA45" s="527"/>
      <c r="USB45" s="528"/>
      <c r="USC45" s="528"/>
      <c r="USD45" s="528"/>
      <c r="USE45" s="528"/>
      <c r="USF45" s="528"/>
      <c r="USG45" s="528"/>
      <c r="USH45" s="528"/>
      <c r="USI45" s="529"/>
      <c r="USJ45" s="527"/>
      <c r="USK45" s="528"/>
      <c r="USL45" s="528"/>
      <c r="USM45" s="528"/>
      <c r="USN45" s="528"/>
      <c r="USO45" s="528"/>
      <c r="USP45" s="528"/>
      <c r="USQ45" s="528"/>
      <c r="USR45" s="529"/>
      <c r="USS45" s="527"/>
      <c r="UST45" s="528"/>
      <c r="USU45" s="528"/>
      <c r="USV45" s="528"/>
      <c r="USW45" s="528"/>
      <c r="USX45" s="528"/>
      <c r="USY45" s="528"/>
      <c r="USZ45" s="528"/>
      <c r="UTA45" s="529"/>
      <c r="UTB45" s="527"/>
      <c r="UTC45" s="528"/>
      <c r="UTD45" s="528"/>
      <c r="UTE45" s="528"/>
      <c r="UTF45" s="528"/>
      <c r="UTG45" s="528"/>
      <c r="UTH45" s="528"/>
      <c r="UTI45" s="528"/>
      <c r="UTJ45" s="529"/>
      <c r="UTK45" s="527"/>
      <c r="UTL45" s="528"/>
      <c r="UTM45" s="528"/>
      <c r="UTN45" s="528"/>
      <c r="UTO45" s="528"/>
      <c r="UTP45" s="528"/>
      <c r="UTQ45" s="528"/>
      <c r="UTR45" s="528"/>
      <c r="UTS45" s="529"/>
      <c r="UTT45" s="527"/>
      <c r="UTU45" s="528"/>
      <c r="UTV45" s="528"/>
      <c r="UTW45" s="528"/>
      <c r="UTX45" s="528"/>
      <c r="UTY45" s="528"/>
      <c r="UTZ45" s="528"/>
      <c r="UUA45" s="528"/>
      <c r="UUB45" s="529"/>
      <c r="UUC45" s="527"/>
      <c r="UUD45" s="528"/>
      <c r="UUE45" s="528"/>
      <c r="UUF45" s="528"/>
      <c r="UUG45" s="528"/>
      <c r="UUH45" s="528"/>
      <c r="UUI45" s="528"/>
      <c r="UUJ45" s="528"/>
      <c r="UUK45" s="529"/>
      <c r="UUL45" s="527"/>
      <c r="UUM45" s="528"/>
      <c r="UUN45" s="528"/>
      <c r="UUO45" s="528"/>
      <c r="UUP45" s="528"/>
      <c r="UUQ45" s="528"/>
      <c r="UUR45" s="528"/>
      <c r="UUS45" s="528"/>
      <c r="UUT45" s="529"/>
      <c r="UUU45" s="527"/>
      <c r="UUV45" s="528"/>
      <c r="UUW45" s="528"/>
      <c r="UUX45" s="528"/>
      <c r="UUY45" s="528"/>
      <c r="UUZ45" s="528"/>
      <c r="UVA45" s="528"/>
      <c r="UVB45" s="528"/>
      <c r="UVC45" s="529"/>
      <c r="UVD45" s="527"/>
      <c r="UVE45" s="528"/>
      <c r="UVF45" s="528"/>
      <c r="UVG45" s="528"/>
      <c r="UVH45" s="528"/>
      <c r="UVI45" s="528"/>
      <c r="UVJ45" s="528"/>
      <c r="UVK45" s="528"/>
      <c r="UVL45" s="529"/>
      <c r="UVM45" s="527"/>
      <c r="UVN45" s="528"/>
      <c r="UVO45" s="528"/>
      <c r="UVP45" s="528"/>
      <c r="UVQ45" s="528"/>
      <c r="UVR45" s="528"/>
      <c r="UVS45" s="528"/>
      <c r="UVT45" s="528"/>
      <c r="UVU45" s="529"/>
      <c r="UVV45" s="527"/>
      <c r="UVW45" s="528"/>
      <c r="UVX45" s="528"/>
      <c r="UVY45" s="528"/>
      <c r="UVZ45" s="528"/>
      <c r="UWA45" s="528"/>
      <c r="UWB45" s="528"/>
      <c r="UWC45" s="528"/>
      <c r="UWD45" s="529"/>
      <c r="UWE45" s="527"/>
      <c r="UWF45" s="528"/>
      <c r="UWG45" s="528"/>
      <c r="UWH45" s="528"/>
      <c r="UWI45" s="528"/>
      <c r="UWJ45" s="528"/>
      <c r="UWK45" s="528"/>
      <c r="UWL45" s="528"/>
      <c r="UWM45" s="529"/>
      <c r="UWN45" s="527"/>
      <c r="UWO45" s="528"/>
      <c r="UWP45" s="528"/>
      <c r="UWQ45" s="528"/>
      <c r="UWR45" s="528"/>
      <c r="UWS45" s="528"/>
      <c r="UWT45" s="528"/>
      <c r="UWU45" s="528"/>
      <c r="UWV45" s="529"/>
      <c r="UWW45" s="527"/>
      <c r="UWX45" s="528"/>
      <c r="UWY45" s="528"/>
      <c r="UWZ45" s="528"/>
      <c r="UXA45" s="528"/>
      <c r="UXB45" s="528"/>
      <c r="UXC45" s="528"/>
      <c r="UXD45" s="528"/>
      <c r="UXE45" s="529"/>
      <c r="UXF45" s="527"/>
      <c r="UXG45" s="528"/>
      <c r="UXH45" s="528"/>
      <c r="UXI45" s="528"/>
      <c r="UXJ45" s="528"/>
      <c r="UXK45" s="528"/>
      <c r="UXL45" s="528"/>
      <c r="UXM45" s="528"/>
      <c r="UXN45" s="529"/>
      <c r="UXO45" s="527"/>
      <c r="UXP45" s="528"/>
      <c r="UXQ45" s="528"/>
      <c r="UXR45" s="528"/>
      <c r="UXS45" s="528"/>
      <c r="UXT45" s="528"/>
      <c r="UXU45" s="528"/>
      <c r="UXV45" s="528"/>
      <c r="UXW45" s="529"/>
      <c r="UXX45" s="527"/>
      <c r="UXY45" s="528"/>
      <c r="UXZ45" s="528"/>
      <c r="UYA45" s="528"/>
      <c r="UYB45" s="528"/>
      <c r="UYC45" s="528"/>
      <c r="UYD45" s="528"/>
      <c r="UYE45" s="528"/>
      <c r="UYF45" s="529"/>
      <c r="UYG45" s="527"/>
      <c r="UYH45" s="528"/>
      <c r="UYI45" s="528"/>
      <c r="UYJ45" s="528"/>
      <c r="UYK45" s="528"/>
      <c r="UYL45" s="528"/>
      <c r="UYM45" s="528"/>
      <c r="UYN45" s="528"/>
      <c r="UYO45" s="529"/>
      <c r="UYP45" s="527"/>
      <c r="UYQ45" s="528"/>
      <c r="UYR45" s="528"/>
      <c r="UYS45" s="528"/>
      <c r="UYT45" s="528"/>
      <c r="UYU45" s="528"/>
      <c r="UYV45" s="528"/>
      <c r="UYW45" s="528"/>
      <c r="UYX45" s="529"/>
      <c r="UYY45" s="527"/>
      <c r="UYZ45" s="528"/>
      <c r="UZA45" s="528"/>
      <c r="UZB45" s="528"/>
      <c r="UZC45" s="528"/>
      <c r="UZD45" s="528"/>
      <c r="UZE45" s="528"/>
      <c r="UZF45" s="528"/>
      <c r="UZG45" s="529"/>
      <c r="UZH45" s="527"/>
      <c r="UZI45" s="528"/>
      <c r="UZJ45" s="528"/>
      <c r="UZK45" s="528"/>
      <c r="UZL45" s="528"/>
      <c r="UZM45" s="528"/>
      <c r="UZN45" s="528"/>
      <c r="UZO45" s="528"/>
      <c r="UZP45" s="529"/>
      <c r="UZQ45" s="527"/>
      <c r="UZR45" s="528"/>
      <c r="UZS45" s="528"/>
      <c r="UZT45" s="528"/>
      <c r="UZU45" s="528"/>
      <c r="UZV45" s="528"/>
      <c r="UZW45" s="528"/>
      <c r="UZX45" s="528"/>
      <c r="UZY45" s="529"/>
      <c r="UZZ45" s="527"/>
      <c r="VAA45" s="528"/>
      <c r="VAB45" s="528"/>
      <c r="VAC45" s="528"/>
      <c r="VAD45" s="528"/>
      <c r="VAE45" s="528"/>
      <c r="VAF45" s="528"/>
      <c r="VAG45" s="528"/>
      <c r="VAH45" s="529"/>
      <c r="VAI45" s="527"/>
      <c r="VAJ45" s="528"/>
      <c r="VAK45" s="528"/>
      <c r="VAL45" s="528"/>
      <c r="VAM45" s="528"/>
      <c r="VAN45" s="528"/>
      <c r="VAO45" s="528"/>
      <c r="VAP45" s="528"/>
      <c r="VAQ45" s="529"/>
      <c r="VAR45" s="527"/>
      <c r="VAS45" s="528"/>
      <c r="VAT45" s="528"/>
      <c r="VAU45" s="528"/>
      <c r="VAV45" s="528"/>
      <c r="VAW45" s="528"/>
      <c r="VAX45" s="528"/>
      <c r="VAY45" s="528"/>
      <c r="VAZ45" s="529"/>
      <c r="VBA45" s="527"/>
      <c r="VBB45" s="528"/>
      <c r="VBC45" s="528"/>
      <c r="VBD45" s="528"/>
      <c r="VBE45" s="528"/>
      <c r="VBF45" s="528"/>
      <c r="VBG45" s="528"/>
      <c r="VBH45" s="528"/>
      <c r="VBI45" s="529"/>
      <c r="VBJ45" s="527"/>
      <c r="VBK45" s="528"/>
      <c r="VBL45" s="528"/>
      <c r="VBM45" s="528"/>
      <c r="VBN45" s="528"/>
      <c r="VBO45" s="528"/>
      <c r="VBP45" s="528"/>
      <c r="VBQ45" s="528"/>
      <c r="VBR45" s="529"/>
      <c r="VBS45" s="527"/>
      <c r="VBT45" s="528"/>
      <c r="VBU45" s="528"/>
      <c r="VBV45" s="528"/>
      <c r="VBW45" s="528"/>
      <c r="VBX45" s="528"/>
      <c r="VBY45" s="528"/>
      <c r="VBZ45" s="528"/>
      <c r="VCA45" s="529"/>
      <c r="VCB45" s="527"/>
      <c r="VCC45" s="528"/>
      <c r="VCD45" s="528"/>
      <c r="VCE45" s="528"/>
      <c r="VCF45" s="528"/>
      <c r="VCG45" s="528"/>
      <c r="VCH45" s="528"/>
      <c r="VCI45" s="528"/>
      <c r="VCJ45" s="529"/>
      <c r="VCK45" s="527"/>
      <c r="VCL45" s="528"/>
      <c r="VCM45" s="528"/>
      <c r="VCN45" s="528"/>
      <c r="VCO45" s="528"/>
      <c r="VCP45" s="528"/>
      <c r="VCQ45" s="528"/>
      <c r="VCR45" s="528"/>
      <c r="VCS45" s="529"/>
      <c r="VCT45" s="527"/>
      <c r="VCU45" s="528"/>
      <c r="VCV45" s="528"/>
      <c r="VCW45" s="528"/>
      <c r="VCX45" s="528"/>
      <c r="VCY45" s="528"/>
      <c r="VCZ45" s="528"/>
      <c r="VDA45" s="528"/>
      <c r="VDB45" s="529"/>
      <c r="VDC45" s="527"/>
      <c r="VDD45" s="528"/>
      <c r="VDE45" s="528"/>
      <c r="VDF45" s="528"/>
      <c r="VDG45" s="528"/>
      <c r="VDH45" s="528"/>
      <c r="VDI45" s="528"/>
      <c r="VDJ45" s="528"/>
      <c r="VDK45" s="529"/>
      <c r="VDL45" s="527"/>
      <c r="VDM45" s="528"/>
      <c r="VDN45" s="528"/>
      <c r="VDO45" s="528"/>
      <c r="VDP45" s="528"/>
      <c r="VDQ45" s="528"/>
      <c r="VDR45" s="528"/>
      <c r="VDS45" s="528"/>
      <c r="VDT45" s="529"/>
      <c r="VDU45" s="527"/>
      <c r="VDV45" s="528"/>
      <c r="VDW45" s="528"/>
      <c r="VDX45" s="528"/>
      <c r="VDY45" s="528"/>
      <c r="VDZ45" s="528"/>
      <c r="VEA45" s="528"/>
      <c r="VEB45" s="528"/>
      <c r="VEC45" s="529"/>
      <c r="VED45" s="527"/>
      <c r="VEE45" s="528"/>
      <c r="VEF45" s="528"/>
      <c r="VEG45" s="528"/>
      <c r="VEH45" s="528"/>
      <c r="VEI45" s="528"/>
      <c r="VEJ45" s="528"/>
      <c r="VEK45" s="528"/>
      <c r="VEL45" s="529"/>
      <c r="VEM45" s="527"/>
      <c r="VEN45" s="528"/>
      <c r="VEO45" s="528"/>
      <c r="VEP45" s="528"/>
      <c r="VEQ45" s="528"/>
      <c r="VER45" s="528"/>
      <c r="VES45" s="528"/>
      <c r="VET45" s="528"/>
      <c r="VEU45" s="529"/>
      <c r="VEV45" s="527"/>
      <c r="VEW45" s="528"/>
      <c r="VEX45" s="528"/>
      <c r="VEY45" s="528"/>
      <c r="VEZ45" s="528"/>
      <c r="VFA45" s="528"/>
      <c r="VFB45" s="528"/>
      <c r="VFC45" s="528"/>
      <c r="VFD45" s="529"/>
      <c r="VFE45" s="527"/>
      <c r="VFF45" s="528"/>
      <c r="VFG45" s="528"/>
      <c r="VFH45" s="528"/>
      <c r="VFI45" s="528"/>
      <c r="VFJ45" s="528"/>
      <c r="VFK45" s="528"/>
      <c r="VFL45" s="528"/>
      <c r="VFM45" s="529"/>
      <c r="VFN45" s="527"/>
      <c r="VFO45" s="528"/>
      <c r="VFP45" s="528"/>
      <c r="VFQ45" s="528"/>
      <c r="VFR45" s="528"/>
      <c r="VFS45" s="528"/>
      <c r="VFT45" s="528"/>
      <c r="VFU45" s="528"/>
      <c r="VFV45" s="529"/>
      <c r="VFW45" s="527"/>
      <c r="VFX45" s="528"/>
      <c r="VFY45" s="528"/>
      <c r="VFZ45" s="528"/>
      <c r="VGA45" s="528"/>
      <c r="VGB45" s="528"/>
      <c r="VGC45" s="528"/>
      <c r="VGD45" s="528"/>
      <c r="VGE45" s="529"/>
      <c r="VGF45" s="527"/>
      <c r="VGG45" s="528"/>
      <c r="VGH45" s="528"/>
      <c r="VGI45" s="528"/>
      <c r="VGJ45" s="528"/>
      <c r="VGK45" s="528"/>
      <c r="VGL45" s="528"/>
      <c r="VGM45" s="528"/>
      <c r="VGN45" s="529"/>
      <c r="VGO45" s="527"/>
      <c r="VGP45" s="528"/>
      <c r="VGQ45" s="528"/>
      <c r="VGR45" s="528"/>
      <c r="VGS45" s="528"/>
      <c r="VGT45" s="528"/>
      <c r="VGU45" s="528"/>
      <c r="VGV45" s="528"/>
      <c r="VGW45" s="529"/>
      <c r="VGX45" s="527"/>
      <c r="VGY45" s="528"/>
      <c r="VGZ45" s="528"/>
      <c r="VHA45" s="528"/>
      <c r="VHB45" s="528"/>
      <c r="VHC45" s="528"/>
      <c r="VHD45" s="528"/>
      <c r="VHE45" s="528"/>
      <c r="VHF45" s="529"/>
      <c r="VHG45" s="527"/>
      <c r="VHH45" s="528"/>
      <c r="VHI45" s="528"/>
      <c r="VHJ45" s="528"/>
      <c r="VHK45" s="528"/>
      <c r="VHL45" s="528"/>
      <c r="VHM45" s="528"/>
      <c r="VHN45" s="528"/>
      <c r="VHO45" s="529"/>
      <c r="VHP45" s="527"/>
      <c r="VHQ45" s="528"/>
      <c r="VHR45" s="528"/>
      <c r="VHS45" s="528"/>
      <c r="VHT45" s="528"/>
      <c r="VHU45" s="528"/>
      <c r="VHV45" s="528"/>
      <c r="VHW45" s="528"/>
      <c r="VHX45" s="529"/>
      <c r="VHY45" s="527"/>
      <c r="VHZ45" s="528"/>
      <c r="VIA45" s="528"/>
      <c r="VIB45" s="528"/>
      <c r="VIC45" s="528"/>
      <c r="VID45" s="528"/>
      <c r="VIE45" s="528"/>
      <c r="VIF45" s="528"/>
      <c r="VIG45" s="529"/>
      <c r="VIH45" s="527"/>
      <c r="VII45" s="528"/>
      <c r="VIJ45" s="528"/>
      <c r="VIK45" s="528"/>
      <c r="VIL45" s="528"/>
      <c r="VIM45" s="528"/>
      <c r="VIN45" s="528"/>
      <c r="VIO45" s="528"/>
      <c r="VIP45" s="529"/>
      <c r="VIQ45" s="527"/>
      <c r="VIR45" s="528"/>
      <c r="VIS45" s="528"/>
      <c r="VIT45" s="528"/>
      <c r="VIU45" s="528"/>
      <c r="VIV45" s="528"/>
      <c r="VIW45" s="528"/>
      <c r="VIX45" s="528"/>
      <c r="VIY45" s="529"/>
      <c r="VIZ45" s="527"/>
      <c r="VJA45" s="528"/>
      <c r="VJB45" s="528"/>
      <c r="VJC45" s="528"/>
      <c r="VJD45" s="528"/>
      <c r="VJE45" s="528"/>
      <c r="VJF45" s="528"/>
      <c r="VJG45" s="528"/>
      <c r="VJH45" s="529"/>
      <c r="VJI45" s="527"/>
      <c r="VJJ45" s="528"/>
      <c r="VJK45" s="528"/>
      <c r="VJL45" s="528"/>
      <c r="VJM45" s="528"/>
      <c r="VJN45" s="528"/>
      <c r="VJO45" s="528"/>
      <c r="VJP45" s="528"/>
      <c r="VJQ45" s="529"/>
      <c r="VJR45" s="527"/>
      <c r="VJS45" s="528"/>
      <c r="VJT45" s="528"/>
      <c r="VJU45" s="528"/>
      <c r="VJV45" s="528"/>
      <c r="VJW45" s="528"/>
      <c r="VJX45" s="528"/>
      <c r="VJY45" s="528"/>
      <c r="VJZ45" s="529"/>
      <c r="VKA45" s="527"/>
      <c r="VKB45" s="528"/>
      <c r="VKC45" s="528"/>
      <c r="VKD45" s="528"/>
      <c r="VKE45" s="528"/>
      <c r="VKF45" s="528"/>
      <c r="VKG45" s="528"/>
      <c r="VKH45" s="528"/>
      <c r="VKI45" s="529"/>
      <c r="VKJ45" s="527"/>
      <c r="VKK45" s="528"/>
      <c r="VKL45" s="528"/>
      <c r="VKM45" s="528"/>
      <c r="VKN45" s="528"/>
      <c r="VKO45" s="528"/>
      <c r="VKP45" s="528"/>
      <c r="VKQ45" s="528"/>
      <c r="VKR45" s="529"/>
      <c r="VKS45" s="527"/>
      <c r="VKT45" s="528"/>
      <c r="VKU45" s="528"/>
      <c r="VKV45" s="528"/>
      <c r="VKW45" s="528"/>
      <c r="VKX45" s="528"/>
      <c r="VKY45" s="528"/>
      <c r="VKZ45" s="528"/>
      <c r="VLA45" s="529"/>
      <c r="VLB45" s="527"/>
      <c r="VLC45" s="528"/>
      <c r="VLD45" s="528"/>
      <c r="VLE45" s="528"/>
      <c r="VLF45" s="528"/>
      <c r="VLG45" s="528"/>
      <c r="VLH45" s="528"/>
      <c r="VLI45" s="528"/>
      <c r="VLJ45" s="529"/>
      <c r="VLK45" s="527"/>
      <c r="VLL45" s="528"/>
      <c r="VLM45" s="528"/>
      <c r="VLN45" s="528"/>
      <c r="VLO45" s="528"/>
      <c r="VLP45" s="528"/>
      <c r="VLQ45" s="528"/>
      <c r="VLR45" s="528"/>
      <c r="VLS45" s="529"/>
      <c r="VLT45" s="527"/>
      <c r="VLU45" s="528"/>
      <c r="VLV45" s="528"/>
      <c r="VLW45" s="528"/>
      <c r="VLX45" s="528"/>
      <c r="VLY45" s="528"/>
      <c r="VLZ45" s="528"/>
      <c r="VMA45" s="528"/>
      <c r="VMB45" s="529"/>
      <c r="VMC45" s="527"/>
      <c r="VMD45" s="528"/>
      <c r="VME45" s="528"/>
      <c r="VMF45" s="528"/>
      <c r="VMG45" s="528"/>
      <c r="VMH45" s="528"/>
      <c r="VMI45" s="528"/>
      <c r="VMJ45" s="528"/>
      <c r="VMK45" s="529"/>
      <c r="VML45" s="527"/>
      <c r="VMM45" s="528"/>
      <c r="VMN45" s="528"/>
      <c r="VMO45" s="528"/>
      <c r="VMP45" s="528"/>
      <c r="VMQ45" s="528"/>
      <c r="VMR45" s="528"/>
      <c r="VMS45" s="528"/>
      <c r="VMT45" s="529"/>
      <c r="VMU45" s="527"/>
      <c r="VMV45" s="528"/>
      <c r="VMW45" s="528"/>
      <c r="VMX45" s="528"/>
      <c r="VMY45" s="528"/>
      <c r="VMZ45" s="528"/>
      <c r="VNA45" s="528"/>
      <c r="VNB45" s="528"/>
      <c r="VNC45" s="529"/>
      <c r="VND45" s="527"/>
      <c r="VNE45" s="528"/>
      <c r="VNF45" s="528"/>
      <c r="VNG45" s="528"/>
      <c r="VNH45" s="528"/>
      <c r="VNI45" s="528"/>
      <c r="VNJ45" s="528"/>
      <c r="VNK45" s="528"/>
      <c r="VNL45" s="529"/>
      <c r="VNM45" s="527"/>
      <c r="VNN45" s="528"/>
      <c r="VNO45" s="528"/>
      <c r="VNP45" s="528"/>
      <c r="VNQ45" s="528"/>
      <c r="VNR45" s="528"/>
      <c r="VNS45" s="528"/>
      <c r="VNT45" s="528"/>
      <c r="VNU45" s="529"/>
      <c r="VNV45" s="527"/>
      <c r="VNW45" s="528"/>
      <c r="VNX45" s="528"/>
      <c r="VNY45" s="528"/>
      <c r="VNZ45" s="528"/>
      <c r="VOA45" s="528"/>
      <c r="VOB45" s="528"/>
      <c r="VOC45" s="528"/>
      <c r="VOD45" s="529"/>
      <c r="VOE45" s="527"/>
      <c r="VOF45" s="528"/>
      <c r="VOG45" s="528"/>
      <c r="VOH45" s="528"/>
      <c r="VOI45" s="528"/>
      <c r="VOJ45" s="528"/>
      <c r="VOK45" s="528"/>
      <c r="VOL45" s="528"/>
      <c r="VOM45" s="529"/>
      <c r="VON45" s="527"/>
      <c r="VOO45" s="528"/>
      <c r="VOP45" s="528"/>
      <c r="VOQ45" s="528"/>
      <c r="VOR45" s="528"/>
      <c r="VOS45" s="528"/>
      <c r="VOT45" s="528"/>
      <c r="VOU45" s="528"/>
      <c r="VOV45" s="529"/>
      <c r="VOW45" s="527"/>
      <c r="VOX45" s="528"/>
      <c r="VOY45" s="528"/>
      <c r="VOZ45" s="528"/>
      <c r="VPA45" s="528"/>
      <c r="VPB45" s="528"/>
      <c r="VPC45" s="528"/>
      <c r="VPD45" s="528"/>
      <c r="VPE45" s="529"/>
      <c r="VPF45" s="527"/>
      <c r="VPG45" s="528"/>
      <c r="VPH45" s="528"/>
      <c r="VPI45" s="528"/>
      <c r="VPJ45" s="528"/>
      <c r="VPK45" s="528"/>
      <c r="VPL45" s="528"/>
      <c r="VPM45" s="528"/>
      <c r="VPN45" s="529"/>
      <c r="VPO45" s="527"/>
      <c r="VPP45" s="528"/>
      <c r="VPQ45" s="528"/>
      <c r="VPR45" s="528"/>
      <c r="VPS45" s="528"/>
      <c r="VPT45" s="528"/>
      <c r="VPU45" s="528"/>
      <c r="VPV45" s="528"/>
      <c r="VPW45" s="529"/>
      <c r="VPX45" s="527"/>
      <c r="VPY45" s="528"/>
      <c r="VPZ45" s="528"/>
      <c r="VQA45" s="528"/>
      <c r="VQB45" s="528"/>
      <c r="VQC45" s="528"/>
      <c r="VQD45" s="528"/>
      <c r="VQE45" s="528"/>
      <c r="VQF45" s="529"/>
      <c r="VQG45" s="527"/>
      <c r="VQH45" s="528"/>
      <c r="VQI45" s="528"/>
      <c r="VQJ45" s="528"/>
      <c r="VQK45" s="528"/>
      <c r="VQL45" s="528"/>
      <c r="VQM45" s="528"/>
      <c r="VQN45" s="528"/>
      <c r="VQO45" s="529"/>
      <c r="VQP45" s="527"/>
      <c r="VQQ45" s="528"/>
      <c r="VQR45" s="528"/>
      <c r="VQS45" s="528"/>
      <c r="VQT45" s="528"/>
      <c r="VQU45" s="528"/>
      <c r="VQV45" s="528"/>
      <c r="VQW45" s="528"/>
      <c r="VQX45" s="529"/>
      <c r="VQY45" s="527"/>
      <c r="VQZ45" s="528"/>
      <c r="VRA45" s="528"/>
      <c r="VRB45" s="528"/>
      <c r="VRC45" s="528"/>
      <c r="VRD45" s="528"/>
      <c r="VRE45" s="528"/>
      <c r="VRF45" s="528"/>
      <c r="VRG45" s="529"/>
      <c r="VRH45" s="527"/>
      <c r="VRI45" s="528"/>
      <c r="VRJ45" s="528"/>
      <c r="VRK45" s="528"/>
      <c r="VRL45" s="528"/>
      <c r="VRM45" s="528"/>
      <c r="VRN45" s="528"/>
      <c r="VRO45" s="528"/>
      <c r="VRP45" s="529"/>
      <c r="VRQ45" s="527"/>
      <c r="VRR45" s="528"/>
      <c r="VRS45" s="528"/>
      <c r="VRT45" s="528"/>
      <c r="VRU45" s="528"/>
      <c r="VRV45" s="528"/>
      <c r="VRW45" s="528"/>
      <c r="VRX45" s="528"/>
      <c r="VRY45" s="529"/>
      <c r="VRZ45" s="527"/>
      <c r="VSA45" s="528"/>
      <c r="VSB45" s="528"/>
      <c r="VSC45" s="528"/>
      <c r="VSD45" s="528"/>
      <c r="VSE45" s="528"/>
      <c r="VSF45" s="528"/>
      <c r="VSG45" s="528"/>
      <c r="VSH45" s="529"/>
      <c r="VSI45" s="527"/>
      <c r="VSJ45" s="528"/>
      <c r="VSK45" s="528"/>
      <c r="VSL45" s="528"/>
      <c r="VSM45" s="528"/>
      <c r="VSN45" s="528"/>
      <c r="VSO45" s="528"/>
      <c r="VSP45" s="528"/>
      <c r="VSQ45" s="529"/>
      <c r="VSR45" s="527"/>
      <c r="VSS45" s="528"/>
      <c r="VST45" s="528"/>
      <c r="VSU45" s="528"/>
      <c r="VSV45" s="528"/>
      <c r="VSW45" s="528"/>
      <c r="VSX45" s="528"/>
      <c r="VSY45" s="528"/>
      <c r="VSZ45" s="529"/>
      <c r="VTA45" s="527"/>
      <c r="VTB45" s="528"/>
      <c r="VTC45" s="528"/>
      <c r="VTD45" s="528"/>
      <c r="VTE45" s="528"/>
      <c r="VTF45" s="528"/>
      <c r="VTG45" s="528"/>
      <c r="VTH45" s="528"/>
      <c r="VTI45" s="529"/>
      <c r="VTJ45" s="527"/>
      <c r="VTK45" s="528"/>
      <c r="VTL45" s="528"/>
      <c r="VTM45" s="528"/>
      <c r="VTN45" s="528"/>
      <c r="VTO45" s="528"/>
      <c r="VTP45" s="528"/>
      <c r="VTQ45" s="528"/>
      <c r="VTR45" s="529"/>
      <c r="VTS45" s="527"/>
      <c r="VTT45" s="528"/>
      <c r="VTU45" s="528"/>
      <c r="VTV45" s="528"/>
      <c r="VTW45" s="528"/>
      <c r="VTX45" s="528"/>
      <c r="VTY45" s="528"/>
      <c r="VTZ45" s="528"/>
      <c r="VUA45" s="529"/>
      <c r="VUB45" s="527"/>
      <c r="VUC45" s="528"/>
      <c r="VUD45" s="528"/>
      <c r="VUE45" s="528"/>
      <c r="VUF45" s="528"/>
      <c r="VUG45" s="528"/>
      <c r="VUH45" s="528"/>
      <c r="VUI45" s="528"/>
      <c r="VUJ45" s="529"/>
      <c r="VUK45" s="527"/>
      <c r="VUL45" s="528"/>
      <c r="VUM45" s="528"/>
      <c r="VUN45" s="528"/>
      <c r="VUO45" s="528"/>
      <c r="VUP45" s="528"/>
      <c r="VUQ45" s="528"/>
      <c r="VUR45" s="528"/>
      <c r="VUS45" s="529"/>
      <c r="VUT45" s="527"/>
      <c r="VUU45" s="528"/>
      <c r="VUV45" s="528"/>
      <c r="VUW45" s="528"/>
      <c r="VUX45" s="528"/>
      <c r="VUY45" s="528"/>
      <c r="VUZ45" s="528"/>
      <c r="VVA45" s="528"/>
      <c r="VVB45" s="529"/>
      <c r="VVC45" s="527"/>
      <c r="VVD45" s="528"/>
      <c r="VVE45" s="528"/>
      <c r="VVF45" s="528"/>
      <c r="VVG45" s="528"/>
      <c r="VVH45" s="528"/>
      <c r="VVI45" s="528"/>
      <c r="VVJ45" s="528"/>
      <c r="VVK45" s="529"/>
      <c r="VVL45" s="527"/>
      <c r="VVM45" s="528"/>
      <c r="VVN45" s="528"/>
      <c r="VVO45" s="528"/>
      <c r="VVP45" s="528"/>
      <c r="VVQ45" s="528"/>
      <c r="VVR45" s="528"/>
      <c r="VVS45" s="528"/>
      <c r="VVT45" s="529"/>
      <c r="VVU45" s="527"/>
      <c r="VVV45" s="528"/>
      <c r="VVW45" s="528"/>
      <c r="VVX45" s="528"/>
      <c r="VVY45" s="528"/>
      <c r="VVZ45" s="528"/>
      <c r="VWA45" s="528"/>
      <c r="VWB45" s="528"/>
      <c r="VWC45" s="529"/>
      <c r="VWD45" s="527"/>
      <c r="VWE45" s="528"/>
      <c r="VWF45" s="528"/>
      <c r="VWG45" s="528"/>
      <c r="VWH45" s="528"/>
      <c r="VWI45" s="528"/>
      <c r="VWJ45" s="528"/>
      <c r="VWK45" s="528"/>
      <c r="VWL45" s="529"/>
      <c r="VWM45" s="527"/>
      <c r="VWN45" s="528"/>
      <c r="VWO45" s="528"/>
      <c r="VWP45" s="528"/>
      <c r="VWQ45" s="528"/>
      <c r="VWR45" s="528"/>
      <c r="VWS45" s="528"/>
      <c r="VWT45" s="528"/>
      <c r="VWU45" s="529"/>
      <c r="VWV45" s="527"/>
      <c r="VWW45" s="528"/>
      <c r="VWX45" s="528"/>
      <c r="VWY45" s="528"/>
      <c r="VWZ45" s="528"/>
      <c r="VXA45" s="528"/>
      <c r="VXB45" s="528"/>
      <c r="VXC45" s="528"/>
      <c r="VXD45" s="529"/>
      <c r="VXE45" s="527"/>
      <c r="VXF45" s="528"/>
      <c r="VXG45" s="528"/>
      <c r="VXH45" s="528"/>
      <c r="VXI45" s="528"/>
      <c r="VXJ45" s="528"/>
      <c r="VXK45" s="528"/>
      <c r="VXL45" s="528"/>
      <c r="VXM45" s="529"/>
      <c r="VXN45" s="527"/>
      <c r="VXO45" s="528"/>
      <c r="VXP45" s="528"/>
      <c r="VXQ45" s="528"/>
      <c r="VXR45" s="528"/>
      <c r="VXS45" s="528"/>
      <c r="VXT45" s="528"/>
      <c r="VXU45" s="528"/>
      <c r="VXV45" s="529"/>
      <c r="VXW45" s="527"/>
      <c r="VXX45" s="528"/>
      <c r="VXY45" s="528"/>
      <c r="VXZ45" s="528"/>
      <c r="VYA45" s="528"/>
      <c r="VYB45" s="528"/>
      <c r="VYC45" s="528"/>
      <c r="VYD45" s="528"/>
      <c r="VYE45" s="529"/>
      <c r="VYF45" s="527"/>
      <c r="VYG45" s="528"/>
      <c r="VYH45" s="528"/>
      <c r="VYI45" s="528"/>
      <c r="VYJ45" s="528"/>
      <c r="VYK45" s="528"/>
      <c r="VYL45" s="528"/>
      <c r="VYM45" s="528"/>
      <c r="VYN45" s="529"/>
      <c r="VYO45" s="527"/>
      <c r="VYP45" s="528"/>
      <c r="VYQ45" s="528"/>
      <c r="VYR45" s="528"/>
      <c r="VYS45" s="528"/>
      <c r="VYT45" s="528"/>
      <c r="VYU45" s="528"/>
      <c r="VYV45" s="528"/>
      <c r="VYW45" s="529"/>
      <c r="VYX45" s="527"/>
      <c r="VYY45" s="528"/>
      <c r="VYZ45" s="528"/>
      <c r="VZA45" s="528"/>
      <c r="VZB45" s="528"/>
      <c r="VZC45" s="528"/>
      <c r="VZD45" s="528"/>
      <c r="VZE45" s="528"/>
      <c r="VZF45" s="529"/>
      <c r="VZG45" s="527"/>
      <c r="VZH45" s="528"/>
      <c r="VZI45" s="528"/>
      <c r="VZJ45" s="528"/>
      <c r="VZK45" s="528"/>
      <c r="VZL45" s="528"/>
      <c r="VZM45" s="528"/>
      <c r="VZN45" s="528"/>
      <c r="VZO45" s="529"/>
      <c r="VZP45" s="527"/>
      <c r="VZQ45" s="528"/>
      <c r="VZR45" s="528"/>
      <c r="VZS45" s="528"/>
      <c r="VZT45" s="528"/>
      <c r="VZU45" s="528"/>
      <c r="VZV45" s="528"/>
      <c r="VZW45" s="528"/>
      <c r="VZX45" s="529"/>
      <c r="VZY45" s="527"/>
      <c r="VZZ45" s="528"/>
      <c r="WAA45" s="528"/>
      <c r="WAB45" s="528"/>
      <c r="WAC45" s="528"/>
      <c r="WAD45" s="528"/>
      <c r="WAE45" s="528"/>
      <c r="WAF45" s="528"/>
      <c r="WAG45" s="529"/>
      <c r="WAH45" s="527"/>
      <c r="WAI45" s="528"/>
      <c r="WAJ45" s="528"/>
      <c r="WAK45" s="528"/>
      <c r="WAL45" s="528"/>
      <c r="WAM45" s="528"/>
      <c r="WAN45" s="528"/>
      <c r="WAO45" s="528"/>
      <c r="WAP45" s="529"/>
      <c r="WAQ45" s="527"/>
      <c r="WAR45" s="528"/>
      <c r="WAS45" s="528"/>
      <c r="WAT45" s="528"/>
      <c r="WAU45" s="528"/>
      <c r="WAV45" s="528"/>
      <c r="WAW45" s="528"/>
      <c r="WAX45" s="528"/>
      <c r="WAY45" s="529"/>
      <c r="WAZ45" s="527"/>
      <c r="WBA45" s="528"/>
      <c r="WBB45" s="528"/>
      <c r="WBC45" s="528"/>
      <c r="WBD45" s="528"/>
      <c r="WBE45" s="528"/>
      <c r="WBF45" s="528"/>
      <c r="WBG45" s="528"/>
      <c r="WBH45" s="529"/>
      <c r="WBI45" s="527"/>
      <c r="WBJ45" s="528"/>
      <c r="WBK45" s="528"/>
      <c r="WBL45" s="528"/>
      <c r="WBM45" s="528"/>
      <c r="WBN45" s="528"/>
      <c r="WBO45" s="528"/>
      <c r="WBP45" s="528"/>
      <c r="WBQ45" s="529"/>
      <c r="WBR45" s="527"/>
      <c r="WBS45" s="528"/>
      <c r="WBT45" s="528"/>
      <c r="WBU45" s="528"/>
      <c r="WBV45" s="528"/>
      <c r="WBW45" s="528"/>
      <c r="WBX45" s="528"/>
      <c r="WBY45" s="528"/>
      <c r="WBZ45" s="529"/>
      <c r="WCA45" s="527"/>
      <c r="WCB45" s="528"/>
      <c r="WCC45" s="528"/>
      <c r="WCD45" s="528"/>
      <c r="WCE45" s="528"/>
      <c r="WCF45" s="528"/>
      <c r="WCG45" s="528"/>
      <c r="WCH45" s="528"/>
      <c r="WCI45" s="529"/>
      <c r="WCJ45" s="527"/>
      <c r="WCK45" s="528"/>
      <c r="WCL45" s="528"/>
      <c r="WCM45" s="528"/>
      <c r="WCN45" s="528"/>
      <c r="WCO45" s="528"/>
      <c r="WCP45" s="528"/>
      <c r="WCQ45" s="528"/>
      <c r="WCR45" s="529"/>
      <c r="WCS45" s="527"/>
      <c r="WCT45" s="528"/>
      <c r="WCU45" s="528"/>
      <c r="WCV45" s="528"/>
      <c r="WCW45" s="528"/>
      <c r="WCX45" s="528"/>
      <c r="WCY45" s="528"/>
      <c r="WCZ45" s="528"/>
      <c r="WDA45" s="529"/>
      <c r="WDB45" s="527"/>
      <c r="WDC45" s="528"/>
      <c r="WDD45" s="528"/>
      <c r="WDE45" s="528"/>
      <c r="WDF45" s="528"/>
      <c r="WDG45" s="528"/>
      <c r="WDH45" s="528"/>
      <c r="WDI45" s="528"/>
      <c r="WDJ45" s="529"/>
      <c r="WDK45" s="527"/>
      <c r="WDL45" s="528"/>
      <c r="WDM45" s="528"/>
      <c r="WDN45" s="528"/>
      <c r="WDO45" s="528"/>
      <c r="WDP45" s="528"/>
      <c r="WDQ45" s="528"/>
      <c r="WDR45" s="528"/>
      <c r="WDS45" s="529"/>
      <c r="WDT45" s="527"/>
      <c r="WDU45" s="528"/>
      <c r="WDV45" s="528"/>
      <c r="WDW45" s="528"/>
      <c r="WDX45" s="528"/>
      <c r="WDY45" s="528"/>
      <c r="WDZ45" s="528"/>
      <c r="WEA45" s="528"/>
      <c r="WEB45" s="529"/>
      <c r="WEC45" s="527"/>
      <c r="WED45" s="528"/>
      <c r="WEE45" s="528"/>
      <c r="WEF45" s="528"/>
      <c r="WEG45" s="528"/>
      <c r="WEH45" s="528"/>
      <c r="WEI45" s="528"/>
      <c r="WEJ45" s="528"/>
      <c r="WEK45" s="529"/>
      <c r="WEL45" s="527"/>
      <c r="WEM45" s="528"/>
      <c r="WEN45" s="528"/>
      <c r="WEO45" s="528"/>
      <c r="WEP45" s="528"/>
      <c r="WEQ45" s="528"/>
      <c r="WER45" s="528"/>
      <c r="WES45" s="528"/>
      <c r="WET45" s="529"/>
      <c r="WEU45" s="527"/>
      <c r="WEV45" s="528"/>
      <c r="WEW45" s="528"/>
      <c r="WEX45" s="528"/>
      <c r="WEY45" s="528"/>
      <c r="WEZ45" s="528"/>
      <c r="WFA45" s="528"/>
      <c r="WFB45" s="528"/>
      <c r="WFC45" s="529"/>
      <c r="WFD45" s="527"/>
      <c r="WFE45" s="528"/>
      <c r="WFF45" s="528"/>
      <c r="WFG45" s="528"/>
      <c r="WFH45" s="528"/>
      <c r="WFI45" s="528"/>
      <c r="WFJ45" s="528"/>
      <c r="WFK45" s="528"/>
      <c r="WFL45" s="529"/>
      <c r="WFM45" s="527"/>
      <c r="WFN45" s="528"/>
      <c r="WFO45" s="528"/>
      <c r="WFP45" s="528"/>
      <c r="WFQ45" s="528"/>
      <c r="WFR45" s="528"/>
      <c r="WFS45" s="528"/>
      <c r="WFT45" s="528"/>
      <c r="WFU45" s="529"/>
      <c r="WFV45" s="527"/>
      <c r="WFW45" s="528"/>
      <c r="WFX45" s="528"/>
      <c r="WFY45" s="528"/>
      <c r="WFZ45" s="528"/>
      <c r="WGA45" s="528"/>
      <c r="WGB45" s="528"/>
      <c r="WGC45" s="528"/>
      <c r="WGD45" s="529"/>
      <c r="WGE45" s="527"/>
      <c r="WGF45" s="528"/>
      <c r="WGG45" s="528"/>
      <c r="WGH45" s="528"/>
      <c r="WGI45" s="528"/>
      <c r="WGJ45" s="528"/>
      <c r="WGK45" s="528"/>
      <c r="WGL45" s="528"/>
      <c r="WGM45" s="529"/>
      <c r="WGN45" s="527"/>
      <c r="WGO45" s="528"/>
      <c r="WGP45" s="528"/>
      <c r="WGQ45" s="528"/>
      <c r="WGR45" s="528"/>
      <c r="WGS45" s="528"/>
      <c r="WGT45" s="528"/>
      <c r="WGU45" s="528"/>
      <c r="WGV45" s="529"/>
      <c r="WGW45" s="527"/>
      <c r="WGX45" s="528"/>
      <c r="WGY45" s="528"/>
      <c r="WGZ45" s="528"/>
      <c r="WHA45" s="528"/>
      <c r="WHB45" s="528"/>
      <c r="WHC45" s="528"/>
      <c r="WHD45" s="528"/>
      <c r="WHE45" s="529"/>
      <c r="WHF45" s="527"/>
      <c r="WHG45" s="528"/>
      <c r="WHH45" s="528"/>
      <c r="WHI45" s="528"/>
      <c r="WHJ45" s="528"/>
      <c r="WHK45" s="528"/>
      <c r="WHL45" s="528"/>
      <c r="WHM45" s="528"/>
      <c r="WHN45" s="529"/>
      <c r="WHO45" s="527"/>
      <c r="WHP45" s="528"/>
      <c r="WHQ45" s="528"/>
      <c r="WHR45" s="528"/>
      <c r="WHS45" s="528"/>
      <c r="WHT45" s="528"/>
      <c r="WHU45" s="528"/>
      <c r="WHV45" s="528"/>
      <c r="WHW45" s="529"/>
      <c r="WHX45" s="527"/>
      <c r="WHY45" s="528"/>
      <c r="WHZ45" s="528"/>
      <c r="WIA45" s="528"/>
      <c r="WIB45" s="528"/>
      <c r="WIC45" s="528"/>
      <c r="WID45" s="528"/>
      <c r="WIE45" s="528"/>
      <c r="WIF45" s="529"/>
      <c r="WIG45" s="527"/>
      <c r="WIH45" s="528"/>
      <c r="WII45" s="528"/>
      <c r="WIJ45" s="528"/>
      <c r="WIK45" s="528"/>
      <c r="WIL45" s="528"/>
      <c r="WIM45" s="528"/>
      <c r="WIN45" s="528"/>
      <c r="WIO45" s="529"/>
      <c r="WIP45" s="527"/>
      <c r="WIQ45" s="528"/>
      <c r="WIR45" s="528"/>
      <c r="WIS45" s="528"/>
      <c r="WIT45" s="528"/>
      <c r="WIU45" s="528"/>
      <c r="WIV45" s="528"/>
      <c r="WIW45" s="528"/>
      <c r="WIX45" s="529"/>
      <c r="WIY45" s="527"/>
      <c r="WIZ45" s="528"/>
      <c r="WJA45" s="528"/>
      <c r="WJB45" s="528"/>
      <c r="WJC45" s="528"/>
      <c r="WJD45" s="528"/>
      <c r="WJE45" s="528"/>
      <c r="WJF45" s="528"/>
      <c r="WJG45" s="529"/>
      <c r="WJH45" s="527"/>
      <c r="WJI45" s="528"/>
      <c r="WJJ45" s="528"/>
      <c r="WJK45" s="528"/>
      <c r="WJL45" s="528"/>
      <c r="WJM45" s="528"/>
      <c r="WJN45" s="528"/>
      <c r="WJO45" s="528"/>
      <c r="WJP45" s="529"/>
      <c r="WJQ45" s="527"/>
      <c r="WJR45" s="528"/>
      <c r="WJS45" s="528"/>
      <c r="WJT45" s="528"/>
      <c r="WJU45" s="528"/>
      <c r="WJV45" s="528"/>
      <c r="WJW45" s="528"/>
      <c r="WJX45" s="528"/>
      <c r="WJY45" s="529"/>
      <c r="WJZ45" s="527"/>
      <c r="WKA45" s="528"/>
      <c r="WKB45" s="528"/>
      <c r="WKC45" s="528"/>
      <c r="WKD45" s="528"/>
      <c r="WKE45" s="528"/>
      <c r="WKF45" s="528"/>
      <c r="WKG45" s="528"/>
      <c r="WKH45" s="529"/>
      <c r="WKI45" s="527"/>
      <c r="WKJ45" s="528"/>
      <c r="WKK45" s="528"/>
      <c r="WKL45" s="528"/>
      <c r="WKM45" s="528"/>
      <c r="WKN45" s="528"/>
      <c r="WKO45" s="528"/>
      <c r="WKP45" s="528"/>
      <c r="WKQ45" s="529"/>
      <c r="WKR45" s="527"/>
      <c r="WKS45" s="528"/>
      <c r="WKT45" s="528"/>
      <c r="WKU45" s="528"/>
      <c r="WKV45" s="528"/>
      <c r="WKW45" s="528"/>
      <c r="WKX45" s="528"/>
      <c r="WKY45" s="528"/>
      <c r="WKZ45" s="529"/>
      <c r="WLA45" s="527"/>
      <c r="WLB45" s="528"/>
      <c r="WLC45" s="528"/>
      <c r="WLD45" s="528"/>
      <c r="WLE45" s="528"/>
      <c r="WLF45" s="528"/>
      <c r="WLG45" s="528"/>
      <c r="WLH45" s="528"/>
      <c r="WLI45" s="529"/>
      <c r="WLJ45" s="527"/>
      <c r="WLK45" s="528"/>
      <c r="WLL45" s="528"/>
      <c r="WLM45" s="528"/>
      <c r="WLN45" s="528"/>
      <c r="WLO45" s="528"/>
      <c r="WLP45" s="528"/>
      <c r="WLQ45" s="528"/>
      <c r="WLR45" s="529"/>
      <c r="WLS45" s="527"/>
      <c r="WLT45" s="528"/>
      <c r="WLU45" s="528"/>
      <c r="WLV45" s="528"/>
      <c r="WLW45" s="528"/>
      <c r="WLX45" s="528"/>
      <c r="WLY45" s="528"/>
      <c r="WLZ45" s="528"/>
      <c r="WMA45" s="529"/>
      <c r="WMB45" s="527"/>
      <c r="WMC45" s="528"/>
      <c r="WMD45" s="528"/>
      <c r="WME45" s="528"/>
      <c r="WMF45" s="528"/>
      <c r="WMG45" s="528"/>
      <c r="WMH45" s="528"/>
      <c r="WMI45" s="528"/>
      <c r="WMJ45" s="529"/>
      <c r="WMK45" s="527"/>
      <c r="WML45" s="528"/>
      <c r="WMM45" s="528"/>
      <c r="WMN45" s="528"/>
      <c r="WMO45" s="528"/>
      <c r="WMP45" s="528"/>
      <c r="WMQ45" s="528"/>
      <c r="WMR45" s="528"/>
      <c r="WMS45" s="529"/>
      <c r="WMT45" s="527"/>
      <c r="WMU45" s="528"/>
      <c r="WMV45" s="528"/>
      <c r="WMW45" s="528"/>
      <c r="WMX45" s="528"/>
      <c r="WMY45" s="528"/>
      <c r="WMZ45" s="528"/>
      <c r="WNA45" s="528"/>
      <c r="WNB45" s="529"/>
      <c r="WNC45" s="527"/>
      <c r="WND45" s="528"/>
      <c r="WNE45" s="528"/>
      <c r="WNF45" s="528"/>
      <c r="WNG45" s="528"/>
      <c r="WNH45" s="528"/>
      <c r="WNI45" s="528"/>
      <c r="WNJ45" s="528"/>
      <c r="WNK45" s="529"/>
      <c r="WNL45" s="527"/>
      <c r="WNM45" s="528"/>
      <c r="WNN45" s="528"/>
      <c r="WNO45" s="528"/>
      <c r="WNP45" s="528"/>
      <c r="WNQ45" s="528"/>
      <c r="WNR45" s="528"/>
      <c r="WNS45" s="528"/>
      <c r="WNT45" s="529"/>
      <c r="WNU45" s="527"/>
      <c r="WNV45" s="528"/>
      <c r="WNW45" s="528"/>
      <c r="WNX45" s="528"/>
      <c r="WNY45" s="528"/>
      <c r="WNZ45" s="528"/>
      <c r="WOA45" s="528"/>
      <c r="WOB45" s="528"/>
      <c r="WOC45" s="529"/>
      <c r="WOD45" s="527"/>
      <c r="WOE45" s="528"/>
      <c r="WOF45" s="528"/>
      <c r="WOG45" s="528"/>
      <c r="WOH45" s="528"/>
      <c r="WOI45" s="528"/>
      <c r="WOJ45" s="528"/>
      <c r="WOK45" s="528"/>
      <c r="WOL45" s="529"/>
      <c r="WOM45" s="527"/>
      <c r="WON45" s="528"/>
      <c r="WOO45" s="528"/>
      <c r="WOP45" s="528"/>
      <c r="WOQ45" s="528"/>
      <c r="WOR45" s="528"/>
      <c r="WOS45" s="528"/>
      <c r="WOT45" s="528"/>
      <c r="WOU45" s="529"/>
      <c r="WOV45" s="527"/>
      <c r="WOW45" s="528"/>
      <c r="WOX45" s="528"/>
      <c r="WOY45" s="528"/>
      <c r="WOZ45" s="528"/>
      <c r="WPA45" s="528"/>
      <c r="WPB45" s="528"/>
      <c r="WPC45" s="528"/>
      <c r="WPD45" s="529"/>
      <c r="WPE45" s="527"/>
      <c r="WPF45" s="528"/>
      <c r="WPG45" s="528"/>
      <c r="WPH45" s="528"/>
      <c r="WPI45" s="528"/>
      <c r="WPJ45" s="528"/>
      <c r="WPK45" s="528"/>
      <c r="WPL45" s="528"/>
      <c r="WPM45" s="529"/>
      <c r="WPN45" s="527"/>
      <c r="WPO45" s="528"/>
      <c r="WPP45" s="528"/>
      <c r="WPQ45" s="528"/>
      <c r="WPR45" s="528"/>
      <c r="WPS45" s="528"/>
      <c r="WPT45" s="528"/>
      <c r="WPU45" s="528"/>
      <c r="WPV45" s="529"/>
      <c r="WPW45" s="527"/>
      <c r="WPX45" s="528"/>
      <c r="WPY45" s="528"/>
      <c r="WPZ45" s="528"/>
      <c r="WQA45" s="528"/>
      <c r="WQB45" s="528"/>
      <c r="WQC45" s="528"/>
      <c r="WQD45" s="528"/>
      <c r="WQE45" s="529"/>
      <c r="WQF45" s="527"/>
      <c r="WQG45" s="528"/>
      <c r="WQH45" s="528"/>
      <c r="WQI45" s="528"/>
      <c r="WQJ45" s="528"/>
      <c r="WQK45" s="528"/>
      <c r="WQL45" s="528"/>
      <c r="WQM45" s="528"/>
      <c r="WQN45" s="529"/>
      <c r="WQO45" s="527"/>
      <c r="WQP45" s="528"/>
      <c r="WQQ45" s="528"/>
      <c r="WQR45" s="528"/>
      <c r="WQS45" s="528"/>
      <c r="WQT45" s="528"/>
      <c r="WQU45" s="528"/>
      <c r="WQV45" s="528"/>
      <c r="WQW45" s="529"/>
      <c r="WQX45" s="527"/>
      <c r="WQY45" s="528"/>
      <c r="WQZ45" s="528"/>
      <c r="WRA45" s="528"/>
      <c r="WRB45" s="528"/>
      <c r="WRC45" s="528"/>
      <c r="WRD45" s="528"/>
      <c r="WRE45" s="528"/>
      <c r="WRF45" s="529"/>
      <c r="WRG45" s="527"/>
      <c r="WRH45" s="528"/>
      <c r="WRI45" s="528"/>
      <c r="WRJ45" s="528"/>
      <c r="WRK45" s="528"/>
      <c r="WRL45" s="528"/>
      <c r="WRM45" s="528"/>
      <c r="WRN45" s="528"/>
      <c r="WRO45" s="529"/>
      <c r="WRP45" s="527"/>
      <c r="WRQ45" s="528"/>
      <c r="WRR45" s="528"/>
      <c r="WRS45" s="528"/>
      <c r="WRT45" s="528"/>
      <c r="WRU45" s="528"/>
      <c r="WRV45" s="528"/>
      <c r="WRW45" s="528"/>
      <c r="WRX45" s="529"/>
      <c r="WRY45" s="527"/>
      <c r="WRZ45" s="528"/>
      <c r="WSA45" s="528"/>
      <c r="WSB45" s="528"/>
      <c r="WSC45" s="528"/>
      <c r="WSD45" s="528"/>
      <c r="WSE45" s="528"/>
      <c r="WSF45" s="528"/>
      <c r="WSG45" s="529"/>
      <c r="WSH45" s="527"/>
      <c r="WSI45" s="528"/>
      <c r="WSJ45" s="528"/>
      <c r="WSK45" s="528"/>
      <c r="WSL45" s="528"/>
      <c r="WSM45" s="528"/>
      <c r="WSN45" s="528"/>
      <c r="WSO45" s="528"/>
      <c r="WSP45" s="529"/>
      <c r="WSQ45" s="527"/>
      <c r="WSR45" s="528"/>
      <c r="WSS45" s="528"/>
      <c r="WST45" s="528"/>
      <c r="WSU45" s="528"/>
      <c r="WSV45" s="528"/>
      <c r="WSW45" s="528"/>
      <c r="WSX45" s="528"/>
      <c r="WSY45" s="529"/>
      <c r="WSZ45" s="527"/>
      <c r="WTA45" s="528"/>
      <c r="WTB45" s="528"/>
      <c r="WTC45" s="528"/>
      <c r="WTD45" s="528"/>
      <c r="WTE45" s="528"/>
      <c r="WTF45" s="528"/>
      <c r="WTG45" s="528"/>
      <c r="WTH45" s="529"/>
      <c r="WTI45" s="527"/>
      <c r="WTJ45" s="528"/>
      <c r="WTK45" s="528"/>
      <c r="WTL45" s="528"/>
      <c r="WTM45" s="528"/>
      <c r="WTN45" s="528"/>
      <c r="WTO45" s="528"/>
      <c r="WTP45" s="528"/>
      <c r="WTQ45" s="529"/>
      <c r="WTR45" s="527"/>
      <c r="WTS45" s="528"/>
      <c r="WTT45" s="528"/>
      <c r="WTU45" s="528"/>
      <c r="WTV45" s="528"/>
      <c r="WTW45" s="528"/>
      <c r="WTX45" s="528"/>
      <c r="WTY45" s="528"/>
      <c r="WTZ45" s="529"/>
      <c r="WUA45" s="527"/>
      <c r="WUB45" s="528"/>
      <c r="WUC45" s="528"/>
      <c r="WUD45" s="528"/>
      <c r="WUE45" s="528"/>
      <c r="WUF45" s="528"/>
      <c r="WUG45" s="528"/>
      <c r="WUH45" s="528"/>
      <c r="WUI45" s="529"/>
      <c r="WUJ45" s="527"/>
      <c r="WUK45" s="528"/>
      <c r="WUL45" s="528"/>
      <c r="WUM45" s="528"/>
      <c r="WUN45" s="528"/>
      <c r="WUO45" s="528"/>
      <c r="WUP45" s="528"/>
      <c r="WUQ45" s="528"/>
      <c r="WUR45" s="529"/>
      <c r="WUS45" s="527"/>
      <c r="WUT45" s="528"/>
      <c r="WUU45" s="528"/>
      <c r="WUV45" s="528"/>
      <c r="WUW45" s="528"/>
      <c r="WUX45" s="528"/>
      <c r="WUY45" s="528"/>
      <c r="WUZ45" s="528"/>
      <c r="WVA45" s="529"/>
      <c r="WVB45" s="527"/>
      <c r="WVC45" s="528"/>
      <c r="WVD45" s="528"/>
      <c r="WVE45" s="528"/>
      <c r="WVF45" s="528"/>
      <c r="WVG45" s="528"/>
      <c r="WVH45" s="528"/>
      <c r="WVI45" s="528"/>
      <c r="WVJ45" s="529"/>
      <c r="WVK45" s="527"/>
      <c r="WVL45" s="528"/>
      <c r="WVM45" s="528"/>
      <c r="WVN45" s="528"/>
      <c r="WVO45" s="528"/>
      <c r="WVP45" s="528"/>
      <c r="WVQ45" s="528"/>
      <c r="WVR45" s="528"/>
      <c r="WVS45" s="529"/>
      <c r="WVT45" s="527"/>
      <c r="WVU45" s="528"/>
      <c r="WVV45" s="528"/>
      <c r="WVW45" s="528"/>
      <c r="WVX45" s="528"/>
      <c r="WVY45" s="528"/>
      <c r="WVZ45" s="528"/>
      <c r="WWA45" s="528"/>
      <c r="WWB45" s="529"/>
      <c r="WWC45" s="527"/>
      <c r="WWD45" s="528"/>
      <c r="WWE45" s="528"/>
      <c r="WWF45" s="528"/>
      <c r="WWG45" s="528"/>
      <c r="WWH45" s="528"/>
      <c r="WWI45" s="528"/>
      <c r="WWJ45" s="528"/>
      <c r="WWK45" s="529"/>
      <c r="WWL45" s="527"/>
      <c r="WWM45" s="528"/>
      <c r="WWN45" s="528"/>
      <c r="WWO45" s="528"/>
      <c r="WWP45" s="528"/>
      <c r="WWQ45" s="528"/>
      <c r="WWR45" s="528"/>
      <c r="WWS45" s="528"/>
      <c r="WWT45" s="529"/>
      <c r="WWU45" s="527"/>
      <c r="WWV45" s="528"/>
      <c r="WWW45" s="528"/>
      <c r="WWX45" s="528"/>
      <c r="WWY45" s="528"/>
      <c r="WWZ45" s="528"/>
      <c r="WXA45" s="528"/>
      <c r="WXB45" s="528"/>
      <c r="WXC45" s="529"/>
      <c r="WXD45" s="527"/>
      <c r="WXE45" s="528"/>
      <c r="WXF45" s="528"/>
      <c r="WXG45" s="528"/>
      <c r="WXH45" s="528"/>
      <c r="WXI45" s="528"/>
      <c r="WXJ45" s="528"/>
      <c r="WXK45" s="528"/>
      <c r="WXL45" s="529"/>
      <c r="WXM45" s="527"/>
      <c r="WXN45" s="528"/>
      <c r="WXO45" s="528"/>
      <c r="WXP45" s="528"/>
      <c r="WXQ45" s="528"/>
      <c r="WXR45" s="528"/>
      <c r="WXS45" s="528"/>
      <c r="WXT45" s="528"/>
      <c r="WXU45" s="529"/>
      <c r="WXV45" s="527"/>
      <c r="WXW45" s="528"/>
      <c r="WXX45" s="528"/>
      <c r="WXY45" s="528"/>
    </row>
    <row r="46" spans="1:16197" ht="15" customHeight="1" x14ac:dyDescent="0.25">
      <c r="B46" s="579" t="s">
        <v>274</v>
      </c>
      <c r="C46" s="166" t="s">
        <v>275</v>
      </c>
      <c r="D46" s="177" t="s">
        <v>276</v>
      </c>
      <c r="E46" s="207">
        <v>2060</v>
      </c>
      <c r="F46" s="208" t="s">
        <v>192</v>
      </c>
      <c r="G46" s="209">
        <v>2060</v>
      </c>
      <c r="H46" s="181" t="s">
        <v>192</v>
      </c>
      <c r="I46" s="177" t="s">
        <v>277</v>
      </c>
      <c r="J46" s="581" t="s">
        <v>278</v>
      </c>
      <c r="K46" s="377"/>
      <c r="L46" s="378"/>
      <c r="M46" s="378"/>
      <c r="N46" s="378"/>
      <c r="O46" s="378"/>
      <c r="P46" s="379"/>
    </row>
    <row r="47" spans="1:16197" x14ac:dyDescent="0.25">
      <c r="B47" s="579"/>
      <c r="C47" s="166" t="s">
        <v>279</v>
      </c>
      <c r="D47" s="177" t="s">
        <v>276</v>
      </c>
      <c r="E47" s="207">
        <v>1500</v>
      </c>
      <c r="F47" s="208" t="s">
        <v>192</v>
      </c>
      <c r="G47" s="209">
        <v>1500</v>
      </c>
      <c r="H47" s="181" t="s">
        <v>192</v>
      </c>
      <c r="I47" s="177" t="s">
        <v>277</v>
      </c>
      <c r="J47" s="581"/>
      <c r="K47" s="347"/>
      <c r="L47" s="348"/>
      <c r="M47" s="348"/>
      <c r="N47" s="348"/>
      <c r="O47" s="348"/>
      <c r="P47" s="349"/>
    </row>
    <row r="48" spans="1:16197" x14ac:dyDescent="0.25">
      <c r="B48" s="579"/>
      <c r="C48" s="177" t="s">
        <v>280</v>
      </c>
      <c r="D48" s="177" t="s">
        <v>276</v>
      </c>
      <c r="E48" s="207">
        <v>300</v>
      </c>
      <c r="F48" s="208" t="s">
        <v>192</v>
      </c>
      <c r="G48" s="210">
        <v>300</v>
      </c>
      <c r="H48" s="181" t="s">
        <v>192</v>
      </c>
      <c r="I48" s="177" t="s">
        <v>277</v>
      </c>
      <c r="J48" s="581"/>
      <c r="K48" s="377"/>
      <c r="L48" s="378"/>
      <c r="M48" s="378"/>
      <c r="N48" s="378"/>
      <c r="O48" s="378"/>
      <c r="P48" s="379"/>
    </row>
    <row r="49" spans="2:16" x14ac:dyDescent="0.25">
      <c r="B49" s="579"/>
      <c r="C49" s="166" t="s">
        <v>281</v>
      </c>
      <c r="D49" s="177" t="s">
        <v>276</v>
      </c>
      <c r="E49" s="207">
        <v>560</v>
      </c>
      <c r="F49" s="208" t="s">
        <v>192</v>
      </c>
      <c r="G49" s="210">
        <v>560</v>
      </c>
      <c r="H49" s="181" t="s">
        <v>192</v>
      </c>
      <c r="I49" s="177" t="s">
        <v>277</v>
      </c>
      <c r="J49" s="581"/>
      <c r="K49" s="377"/>
      <c r="L49" s="378"/>
      <c r="M49" s="378"/>
      <c r="N49" s="378"/>
      <c r="O49" s="378"/>
      <c r="P49" s="379"/>
    </row>
    <row r="50" spans="2:16" ht="18" x14ac:dyDescent="0.25">
      <c r="B50" s="579" t="s">
        <v>282</v>
      </c>
      <c r="C50" s="166" t="s">
        <v>275</v>
      </c>
      <c r="D50" s="177" t="s">
        <v>276</v>
      </c>
      <c r="E50" s="207">
        <v>150.45174351846256</v>
      </c>
      <c r="F50" s="208" t="s">
        <v>192</v>
      </c>
      <c r="G50" s="210">
        <v>140.54662476581859</v>
      </c>
      <c r="H50" s="179">
        <v>9.9051187526439843</v>
      </c>
      <c r="I50" s="166" t="s">
        <v>283</v>
      </c>
      <c r="J50" s="582" t="s">
        <v>284</v>
      </c>
      <c r="K50" s="377"/>
      <c r="L50" s="378"/>
      <c r="M50" s="378"/>
      <c r="N50" s="378"/>
      <c r="O50" s="378"/>
      <c r="P50" s="379"/>
    </row>
    <row r="51" spans="2:16" ht="18" x14ac:dyDescent="0.25">
      <c r="B51" s="579"/>
      <c r="C51" s="177" t="s">
        <v>279</v>
      </c>
      <c r="D51" s="177" t="s">
        <v>276</v>
      </c>
      <c r="E51" s="211">
        <v>19.88364740533261</v>
      </c>
      <c r="F51" s="208" t="s">
        <v>192</v>
      </c>
      <c r="G51" s="212">
        <v>19.88364740533261</v>
      </c>
      <c r="H51" s="179" t="s">
        <v>192</v>
      </c>
      <c r="I51" s="166" t="s">
        <v>283</v>
      </c>
      <c r="J51" s="582"/>
      <c r="K51" s="377"/>
      <c r="L51" s="378"/>
      <c r="M51" s="378"/>
      <c r="N51" s="378"/>
      <c r="O51" s="378"/>
      <c r="P51" s="379"/>
    </row>
    <row r="52" spans="2:16" ht="18" x14ac:dyDescent="0.25">
      <c r="B52" s="579"/>
      <c r="C52" s="166" t="s">
        <v>280</v>
      </c>
      <c r="D52" s="177" t="s">
        <v>276</v>
      </c>
      <c r="E52" s="213">
        <v>3.1540397103750473</v>
      </c>
      <c r="F52" s="208" t="s">
        <v>192</v>
      </c>
      <c r="G52" s="214">
        <v>3.1540397103750473</v>
      </c>
      <c r="H52" s="179" t="s">
        <v>192</v>
      </c>
      <c r="I52" s="166" t="s">
        <v>283</v>
      </c>
      <c r="J52" s="582"/>
      <c r="K52" s="377"/>
      <c r="L52" s="378"/>
      <c r="M52" s="378"/>
      <c r="N52" s="378"/>
      <c r="O52" s="378"/>
      <c r="P52" s="379"/>
    </row>
    <row r="53" spans="2:16" ht="18" x14ac:dyDescent="0.25">
      <c r="B53" s="579"/>
      <c r="C53" s="166" t="s">
        <v>281</v>
      </c>
      <c r="D53" s="177" t="s">
        <v>276</v>
      </c>
      <c r="E53" s="213">
        <v>6.5899200582788575</v>
      </c>
      <c r="F53" s="208" t="s">
        <v>192</v>
      </c>
      <c r="G53" s="214">
        <v>6.5899200582788575</v>
      </c>
      <c r="H53" s="179" t="s">
        <v>192</v>
      </c>
      <c r="I53" s="166" t="s">
        <v>283</v>
      </c>
      <c r="J53" s="582"/>
      <c r="K53" s="377"/>
      <c r="L53" s="378"/>
      <c r="M53" s="378"/>
      <c r="N53" s="378"/>
      <c r="O53" s="378"/>
      <c r="P53" s="379"/>
    </row>
    <row r="54" spans="2:16" x14ac:dyDescent="0.25">
      <c r="B54" s="579" t="s">
        <v>285</v>
      </c>
      <c r="C54" s="177" t="s">
        <v>286</v>
      </c>
      <c r="D54" s="177" t="s">
        <v>251</v>
      </c>
      <c r="E54" s="213">
        <v>5.3969928571428571</v>
      </c>
      <c r="F54" s="208" t="s">
        <v>192</v>
      </c>
      <c r="G54" s="215" t="s">
        <v>192</v>
      </c>
      <c r="H54" s="179">
        <v>5.3969928571428571</v>
      </c>
      <c r="I54" s="216" t="s">
        <v>53</v>
      </c>
      <c r="J54" s="220" t="s">
        <v>103</v>
      </c>
      <c r="K54" s="377"/>
      <c r="L54" s="378"/>
      <c r="M54" s="378"/>
      <c r="N54" s="378"/>
      <c r="O54" s="378"/>
      <c r="P54" s="379"/>
    </row>
    <row r="55" spans="2:16" ht="60" x14ac:dyDescent="0.25">
      <c r="B55" s="579"/>
      <c r="C55" s="166" t="s">
        <v>287</v>
      </c>
      <c r="D55" s="177" t="s">
        <v>251</v>
      </c>
      <c r="E55" s="213">
        <v>5.0712243270931676</v>
      </c>
      <c r="F55" s="179">
        <v>1.59420289852174</v>
      </c>
      <c r="G55" s="215" t="s">
        <v>192</v>
      </c>
      <c r="H55" s="179">
        <v>3.4770214285714283</v>
      </c>
      <c r="I55" s="580" t="s">
        <v>288</v>
      </c>
      <c r="J55" s="581" t="s">
        <v>289</v>
      </c>
      <c r="K55" s="377"/>
      <c r="L55" s="378"/>
      <c r="M55" s="378"/>
      <c r="N55" s="378"/>
      <c r="O55" s="378"/>
      <c r="P55" s="379"/>
    </row>
    <row r="56" spans="2:16" ht="60" x14ac:dyDescent="0.25">
      <c r="B56" s="579"/>
      <c r="C56" s="166" t="s">
        <v>290</v>
      </c>
      <c r="D56" s="177" t="s">
        <v>251</v>
      </c>
      <c r="E56" s="213">
        <v>4.860495755664596</v>
      </c>
      <c r="F56" s="179">
        <v>1.5942028985217389</v>
      </c>
      <c r="G56" s="215" t="s">
        <v>192</v>
      </c>
      <c r="H56" s="179">
        <v>3.2662928571428571</v>
      </c>
      <c r="I56" s="580"/>
      <c r="J56" s="581"/>
      <c r="K56" s="377"/>
      <c r="L56" s="378"/>
      <c r="M56" s="378"/>
      <c r="N56" s="378"/>
      <c r="O56" s="378"/>
      <c r="P56" s="379"/>
    </row>
    <row r="57" spans="2:16" x14ac:dyDescent="0.25">
      <c r="B57" s="579"/>
      <c r="C57" s="177" t="s">
        <v>291</v>
      </c>
      <c r="D57" s="177" t="s">
        <v>251</v>
      </c>
      <c r="E57" s="178">
        <v>0.43999999999199996</v>
      </c>
      <c r="F57" s="180">
        <v>0.43999999999199996</v>
      </c>
      <c r="G57" s="215" t="s">
        <v>192</v>
      </c>
      <c r="H57" s="181" t="s">
        <v>192</v>
      </c>
      <c r="I57" s="216" t="s">
        <v>53</v>
      </c>
      <c r="J57" s="581"/>
      <c r="K57" s="377"/>
      <c r="L57" s="378"/>
      <c r="M57" s="378"/>
      <c r="N57" s="378"/>
      <c r="O57" s="378"/>
      <c r="P57" s="379"/>
    </row>
    <row r="58" spans="2:16" x14ac:dyDescent="0.25">
      <c r="B58" s="579"/>
      <c r="C58" s="167" t="s">
        <v>292</v>
      </c>
      <c r="D58" s="177" t="s">
        <v>251</v>
      </c>
      <c r="E58" s="178">
        <v>0.476666666658</v>
      </c>
      <c r="F58" s="180">
        <v>0.476666666658</v>
      </c>
      <c r="G58" s="215" t="s">
        <v>192</v>
      </c>
      <c r="H58" s="181" t="s">
        <v>192</v>
      </c>
      <c r="I58" s="216" t="s">
        <v>53</v>
      </c>
      <c r="J58" s="581"/>
      <c r="K58" s="377"/>
      <c r="L58" s="378"/>
      <c r="M58" s="378"/>
      <c r="N58" s="378"/>
      <c r="O58" s="378"/>
      <c r="P58" s="379"/>
    </row>
    <row r="59" spans="2:16" x14ac:dyDescent="0.25">
      <c r="B59" s="579" t="s">
        <v>293</v>
      </c>
      <c r="C59" s="166" t="s">
        <v>275</v>
      </c>
      <c r="D59" s="177" t="s">
        <v>276</v>
      </c>
      <c r="E59" s="207">
        <v>513.52165305447465</v>
      </c>
      <c r="F59" s="168" t="s">
        <v>192</v>
      </c>
      <c r="G59" s="169" t="s">
        <v>192</v>
      </c>
      <c r="H59" s="170">
        <v>513.52165305447465</v>
      </c>
      <c r="I59" s="216" t="s">
        <v>53</v>
      </c>
      <c r="J59" s="29" t="s">
        <v>103</v>
      </c>
      <c r="K59" s="377"/>
      <c r="L59" s="378"/>
      <c r="M59" s="378"/>
      <c r="N59" s="378"/>
      <c r="O59" s="378"/>
      <c r="P59" s="379"/>
    </row>
    <row r="60" spans="2:16" x14ac:dyDescent="0.25">
      <c r="B60" s="579"/>
      <c r="C60" s="166" t="s">
        <v>279</v>
      </c>
      <c r="D60" s="177" t="s">
        <v>276</v>
      </c>
      <c r="E60" s="207">
        <v>320.7109229795845</v>
      </c>
      <c r="F60" s="168" t="s">
        <v>192</v>
      </c>
      <c r="G60" s="169" t="s">
        <v>192</v>
      </c>
      <c r="H60" s="170">
        <v>320.7109229795845</v>
      </c>
      <c r="I60" s="216" t="s">
        <v>53</v>
      </c>
      <c r="J60" s="29" t="s">
        <v>103</v>
      </c>
      <c r="K60" s="377"/>
      <c r="L60" s="378"/>
      <c r="M60" s="378"/>
      <c r="N60" s="378"/>
      <c r="O60" s="378"/>
      <c r="P60" s="379"/>
    </row>
    <row r="61" spans="2:16" x14ac:dyDescent="0.25">
      <c r="B61" s="579"/>
      <c r="C61" s="177" t="s">
        <v>280</v>
      </c>
      <c r="D61" s="177" t="s">
        <v>276</v>
      </c>
      <c r="E61" s="211">
        <v>71.505701547977836</v>
      </c>
      <c r="F61" s="168" t="s">
        <v>192</v>
      </c>
      <c r="G61" s="169" t="s">
        <v>192</v>
      </c>
      <c r="H61" s="171">
        <v>71.505701547977836</v>
      </c>
      <c r="I61" s="216" t="s">
        <v>53</v>
      </c>
      <c r="J61" s="29" t="s">
        <v>103</v>
      </c>
      <c r="K61" s="377"/>
      <c r="L61" s="378"/>
      <c r="M61" s="378"/>
      <c r="N61" s="378"/>
      <c r="O61" s="378"/>
      <c r="P61" s="379"/>
    </row>
    <row r="62" spans="2:16" x14ac:dyDescent="0.25">
      <c r="B62" s="579"/>
      <c r="C62" s="166" t="s">
        <v>281</v>
      </c>
      <c r="D62" s="177" t="s">
        <v>276</v>
      </c>
      <c r="E62" s="207">
        <v>128.46735976181176</v>
      </c>
      <c r="F62" s="168" t="s">
        <v>192</v>
      </c>
      <c r="G62" s="169" t="s">
        <v>192</v>
      </c>
      <c r="H62" s="170">
        <v>128.46735976181176</v>
      </c>
      <c r="I62" s="216" t="s">
        <v>53</v>
      </c>
      <c r="J62" s="29" t="s">
        <v>103</v>
      </c>
      <c r="K62" s="377"/>
      <c r="L62" s="378"/>
      <c r="M62" s="378"/>
      <c r="N62" s="378"/>
      <c r="O62" s="378"/>
      <c r="P62" s="379"/>
    </row>
    <row r="63" spans="2:16" ht="15.75" thickBot="1" x14ac:dyDescent="0.3">
      <c r="B63" s="8"/>
      <c r="C63" s="9"/>
      <c r="D63" s="9"/>
      <c r="E63" s="9"/>
      <c r="F63" s="9"/>
      <c r="G63" s="9"/>
      <c r="H63" s="9"/>
      <c r="I63" s="9"/>
      <c r="J63" s="9"/>
      <c r="K63" s="380"/>
      <c r="L63" s="381"/>
      <c r="M63" s="381"/>
      <c r="N63" s="381"/>
      <c r="O63" s="381"/>
      <c r="P63" s="382"/>
    </row>
    <row r="64" spans="2:16" ht="15.75" thickBot="1" x14ac:dyDescent="0.3">
      <c r="B64" s="550" t="s">
        <v>295</v>
      </c>
      <c r="C64" s="551"/>
      <c r="D64" s="551"/>
      <c r="E64" s="551"/>
      <c r="F64" s="551"/>
      <c r="G64" s="551"/>
      <c r="H64" s="551"/>
      <c r="I64" s="551"/>
      <c r="J64" s="551"/>
      <c r="K64" s="551"/>
      <c r="L64" s="551"/>
      <c r="M64" s="551"/>
      <c r="N64" s="530" t="s">
        <v>93</v>
      </c>
      <c r="O64" s="531"/>
      <c r="P64" s="531"/>
    </row>
    <row r="65" spans="2:16" ht="32.25" customHeight="1" x14ac:dyDescent="0.25">
      <c r="B65" s="567" t="s">
        <v>28</v>
      </c>
      <c r="C65" s="567"/>
      <c r="D65" s="567" t="s">
        <v>29</v>
      </c>
      <c r="E65" s="577" t="s">
        <v>30</v>
      </c>
      <c r="F65" s="578" t="s">
        <v>31</v>
      </c>
      <c r="G65" s="578" t="s">
        <v>32</v>
      </c>
      <c r="H65" s="578" t="s">
        <v>33</v>
      </c>
      <c r="I65" s="567" t="s">
        <v>99</v>
      </c>
      <c r="J65" s="567"/>
      <c r="K65" s="567"/>
      <c r="L65" s="567"/>
      <c r="M65" s="562" t="s">
        <v>296</v>
      </c>
      <c r="N65" s="407" t="s">
        <v>320</v>
      </c>
      <c r="O65" s="408"/>
      <c r="P65" s="409"/>
    </row>
    <row r="66" spans="2:16" ht="18" x14ac:dyDescent="0.25">
      <c r="B66" s="567"/>
      <c r="C66" s="567"/>
      <c r="D66" s="567"/>
      <c r="E66" s="577"/>
      <c r="F66" s="578"/>
      <c r="G66" s="578"/>
      <c r="H66" s="578"/>
      <c r="I66" s="175" t="s">
        <v>30</v>
      </c>
      <c r="J66" s="176" t="s">
        <v>31</v>
      </c>
      <c r="K66" s="356" t="s">
        <v>32</v>
      </c>
      <c r="L66" s="356" t="s">
        <v>33</v>
      </c>
      <c r="M66" s="563"/>
      <c r="N66" s="410"/>
      <c r="O66" s="411"/>
      <c r="P66" s="412"/>
    </row>
    <row r="67" spans="2:16" x14ac:dyDescent="0.25">
      <c r="B67" s="556" t="s">
        <v>297</v>
      </c>
      <c r="C67" s="564" t="s">
        <v>298</v>
      </c>
      <c r="D67" s="564"/>
      <c r="E67" s="564"/>
      <c r="F67" s="564"/>
      <c r="G67" s="564"/>
      <c r="H67" s="564"/>
      <c r="I67" s="564"/>
      <c r="J67" s="564"/>
      <c r="K67" s="564"/>
      <c r="L67" s="564"/>
      <c r="M67" s="565"/>
      <c r="N67" s="410"/>
      <c r="O67" s="411"/>
      <c r="P67" s="412"/>
    </row>
    <row r="68" spans="2:16" ht="15" customHeight="1" x14ac:dyDescent="0.25">
      <c r="B68" s="556"/>
      <c r="C68" s="221" t="s">
        <v>299</v>
      </c>
      <c r="D68" s="221" t="s">
        <v>251</v>
      </c>
      <c r="E68" s="222">
        <v>1.8824285993669636</v>
      </c>
      <c r="F68" s="223">
        <v>1.7401198329819427</v>
      </c>
      <c r="G68" s="224">
        <v>0.13430423403644862</v>
      </c>
      <c r="H68" s="225">
        <v>8.0045323485723376E-3</v>
      </c>
      <c r="I68" s="226">
        <v>4.9000000000000002E-2</v>
      </c>
      <c r="J68" s="227">
        <v>3.5000000000000003E-2</v>
      </c>
      <c r="K68" s="386">
        <v>0.5</v>
      </c>
      <c r="L68" s="386">
        <v>0.5</v>
      </c>
      <c r="M68" s="559" t="s">
        <v>300</v>
      </c>
      <c r="N68" s="410"/>
      <c r="O68" s="411"/>
      <c r="P68" s="412"/>
    </row>
    <row r="69" spans="2:16" x14ac:dyDescent="0.25">
      <c r="B69" s="556"/>
      <c r="C69" s="221" t="s">
        <v>301</v>
      </c>
      <c r="D69" s="221" t="s">
        <v>251</v>
      </c>
      <c r="E69" s="222">
        <v>2.86075483376499</v>
      </c>
      <c r="F69" s="228">
        <v>2.6373603786678332</v>
      </c>
      <c r="G69" s="229">
        <v>0.21082904407055211</v>
      </c>
      <c r="H69" s="230">
        <v>1.2565411026604908E-2</v>
      </c>
      <c r="I69" s="226">
        <v>4.8000000000000001E-2</v>
      </c>
      <c r="J69" s="227">
        <v>3.5000000000000003E-2</v>
      </c>
      <c r="K69" s="386">
        <v>0.5</v>
      </c>
      <c r="L69" s="386">
        <v>0.5</v>
      </c>
      <c r="M69" s="560"/>
      <c r="N69" s="410"/>
      <c r="O69" s="411"/>
      <c r="P69" s="412"/>
    </row>
    <row r="70" spans="2:16" ht="30" x14ac:dyDescent="0.25">
      <c r="B70" s="556"/>
      <c r="C70" s="221" t="s">
        <v>302</v>
      </c>
      <c r="D70" s="221" t="s">
        <v>251</v>
      </c>
      <c r="E70" s="222">
        <v>2.1544122891419017</v>
      </c>
      <c r="F70" s="228">
        <v>1.9910094769085844</v>
      </c>
      <c r="G70" s="229">
        <v>0.15421178957466752</v>
      </c>
      <c r="H70" s="230">
        <v>9.1910226586501848E-3</v>
      </c>
      <c r="I70" s="226">
        <v>4.8000000000000001E-2</v>
      </c>
      <c r="J70" s="227">
        <v>3.5000000000000003E-2</v>
      </c>
      <c r="K70" s="386">
        <v>0.5</v>
      </c>
      <c r="L70" s="386">
        <v>0.5</v>
      </c>
      <c r="M70" s="560"/>
      <c r="N70" s="410"/>
      <c r="O70" s="411"/>
      <c r="P70" s="412"/>
    </row>
    <row r="71" spans="2:16" x14ac:dyDescent="0.25">
      <c r="B71" s="556"/>
      <c r="C71" s="221" t="s">
        <v>303</v>
      </c>
      <c r="D71" s="221" t="s">
        <v>251</v>
      </c>
      <c r="E71" s="222">
        <v>1.5356222285814181</v>
      </c>
      <c r="F71" s="228">
        <v>1.4204478726402867</v>
      </c>
      <c r="G71" s="229">
        <v>0.1086960701596181</v>
      </c>
      <c r="H71" s="230">
        <v>6.4782857815132398E-3</v>
      </c>
      <c r="I71" s="226">
        <v>4.8000000000000001E-2</v>
      </c>
      <c r="J71" s="227">
        <v>3.5000000000000003E-2</v>
      </c>
      <c r="K71" s="386">
        <v>0.5</v>
      </c>
      <c r="L71" s="386">
        <v>0.5</v>
      </c>
      <c r="M71" s="566"/>
      <c r="N71" s="410"/>
      <c r="O71" s="411"/>
      <c r="P71" s="412"/>
    </row>
    <row r="72" spans="2:16" x14ac:dyDescent="0.25">
      <c r="B72" s="556"/>
      <c r="C72" s="556" t="s">
        <v>304</v>
      </c>
      <c r="D72" s="556"/>
      <c r="E72" s="556"/>
      <c r="F72" s="556"/>
      <c r="G72" s="556"/>
      <c r="H72" s="556"/>
      <c r="I72" s="556"/>
      <c r="J72" s="556"/>
      <c r="K72" s="556"/>
      <c r="L72" s="556"/>
      <c r="M72" s="557"/>
      <c r="N72" s="410"/>
      <c r="O72" s="411"/>
      <c r="P72" s="412"/>
    </row>
    <row r="73" spans="2:16" ht="15" customHeight="1" x14ac:dyDescent="0.25">
      <c r="B73" s="556"/>
      <c r="C73" s="221" t="s">
        <v>305</v>
      </c>
      <c r="D73" s="221" t="s">
        <v>251</v>
      </c>
      <c r="E73" s="222">
        <v>1.7689033566206667</v>
      </c>
      <c r="F73" s="223">
        <v>1.7562977111514275</v>
      </c>
      <c r="G73" s="225">
        <v>4.5213936403297357E-3</v>
      </c>
      <c r="H73" s="225">
        <v>8.0842518289095684E-3</v>
      </c>
      <c r="I73" s="226">
        <v>3.5000000000000003E-2</v>
      </c>
      <c r="J73" s="227">
        <v>3.5000000000000003E-2</v>
      </c>
      <c r="K73" s="386">
        <v>0.5</v>
      </c>
      <c r="L73" s="386">
        <v>0.5</v>
      </c>
      <c r="M73" s="559" t="s">
        <v>300</v>
      </c>
      <c r="N73" s="410"/>
      <c r="O73" s="411"/>
      <c r="P73" s="412"/>
    </row>
    <row r="74" spans="2:16" x14ac:dyDescent="0.25">
      <c r="B74" s="556"/>
      <c r="C74" s="221" t="s">
        <v>301</v>
      </c>
      <c r="D74" s="221" t="s">
        <v>251</v>
      </c>
      <c r="E74" s="222">
        <v>2.6569534244967898</v>
      </c>
      <c r="F74" s="228">
        <v>2.6373603786678332</v>
      </c>
      <c r="G74" s="231">
        <v>7.0276348023517368E-3</v>
      </c>
      <c r="H74" s="230">
        <v>1.2565411026604908E-2</v>
      </c>
      <c r="I74" s="226">
        <v>3.5000000000000003E-2</v>
      </c>
      <c r="J74" s="227">
        <v>3.5000000000000003E-2</v>
      </c>
      <c r="K74" s="386">
        <v>0.5</v>
      </c>
      <c r="L74" s="386">
        <v>0.5</v>
      </c>
      <c r="M74" s="560"/>
      <c r="N74" s="410"/>
      <c r="O74" s="411"/>
      <c r="P74" s="412"/>
    </row>
    <row r="75" spans="2:16" ht="30" x14ac:dyDescent="0.25">
      <c r="B75" s="556"/>
      <c r="C75" s="221" t="s">
        <v>302</v>
      </c>
      <c r="D75" s="221" t="s">
        <v>251</v>
      </c>
      <c r="E75" s="222">
        <v>2.0053408925530567</v>
      </c>
      <c r="F75" s="228">
        <v>1.9910094769085844</v>
      </c>
      <c r="G75" s="231">
        <v>5.1403929858222508E-3</v>
      </c>
      <c r="H75" s="230">
        <v>9.1910226586501848E-3</v>
      </c>
      <c r="I75" s="226">
        <v>3.5000000000000003E-2</v>
      </c>
      <c r="J75" s="227">
        <v>3.5000000000000003E-2</v>
      </c>
      <c r="K75" s="386">
        <v>0.5</v>
      </c>
      <c r="L75" s="386">
        <v>0.5</v>
      </c>
      <c r="M75" s="560"/>
      <c r="N75" s="410"/>
      <c r="O75" s="411"/>
      <c r="P75" s="412"/>
    </row>
    <row r="76" spans="2:16" x14ac:dyDescent="0.25">
      <c r="B76" s="556"/>
      <c r="C76" s="221" t="s">
        <v>303</v>
      </c>
      <c r="D76" s="221" t="s">
        <v>251</v>
      </c>
      <c r="E76" s="222">
        <v>1.430549360760454</v>
      </c>
      <c r="F76" s="228">
        <v>1.4204478726402867</v>
      </c>
      <c r="G76" s="231">
        <v>3.6232023386539372E-3</v>
      </c>
      <c r="H76" s="230">
        <v>6.4782857815132398E-3</v>
      </c>
      <c r="I76" s="226">
        <v>3.5000000000000003E-2</v>
      </c>
      <c r="J76" s="227">
        <v>3.5000000000000003E-2</v>
      </c>
      <c r="K76" s="386">
        <v>0.5</v>
      </c>
      <c r="L76" s="386">
        <v>0.5</v>
      </c>
      <c r="M76" s="560"/>
      <c r="N76" s="410"/>
      <c r="O76" s="411"/>
      <c r="P76" s="412"/>
    </row>
    <row r="77" spans="2:16" x14ac:dyDescent="0.25">
      <c r="B77" s="556"/>
      <c r="C77" s="221" t="s">
        <v>129</v>
      </c>
      <c r="D77" s="221" t="s">
        <v>306</v>
      </c>
      <c r="E77" s="222">
        <v>2.6637215676009878</v>
      </c>
      <c r="F77" s="228">
        <v>2.6481564193656544</v>
      </c>
      <c r="G77" s="231">
        <v>9.0748298946673415E-3</v>
      </c>
      <c r="H77" s="230">
        <v>6.4903183406660814E-3</v>
      </c>
      <c r="I77" s="226">
        <v>5.0000000000000001E-3</v>
      </c>
      <c r="J77" s="232">
        <v>5.0000000000000001E-3</v>
      </c>
      <c r="K77" s="386">
        <v>0.5</v>
      </c>
      <c r="L77" s="386">
        <v>0.5</v>
      </c>
      <c r="M77" s="560"/>
      <c r="N77" s="410"/>
      <c r="O77" s="411"/>
      <c r="P77" s="412"/>
    </row>
    <row r="78" spans="2:16" x14ac:dyDescent="0.25">
      <c r="B78" s="556"/>
      <c r="C78" s="221" t="s">
        <v>307</v>
      </c>
      <c r="D78" s="221" t="s">
        <v>251</v>
      </c>
      <c r="E78" s="222">
        <v>3.0286863333333329</v>
      </c>
      <c r="F78" s="228">
        <v>3.0213333333333332</v>
      </c>
      <c r="G78" s="231">
        <v>5.9375000000000001E-3</v>
      </c>
      <c r="H78" s="231">
        <v>1.4155000000000001E-3</v>
      </c>
      <c r="I78" s="226">
        <v>5.0000000000000001E-3</v>
      </c>
      <c r="J78" s="232">
        <v>5.0000000000000001E-3</v>
      </c>
      <c r="K78" s="386">
        <v>0.5</v>
      </c>
      <c r="L78" s="386">
        <v>0.5</v>
      </c>
      <c r="M78" s="560"/>
      <c r="N78" s="410"/>
      <c r="O78" s="411"/>
      <c r="P78" s="412"/>
    </row>
    <row r="79" spans="2:16" x14ac:dyDescent="0.25">
      <c r="B79" s="556"/>
      <c r="C79" s="221" t="s">
        <v>308</v>
      </c>
      <c r="D79" s="221" t="s">
        <v>306</v>
      </c>
      <c r="E79" s="222">
        <v>3.0261398333198644</v>
      </c>
      <c r="F79" s="228">
        <v>3.0094797709954637</v>
      </c>
      <c r="G79" s="231">
        <v>9.7131893215955684E-3</v>
      </c>
      <c r="H79" s="230">
        <v>6.9468730028051503E-3</v>
      </c>
      <c r="I79" s="226">
        <v>5.0000000000000001E-3</v>
      </c>
      <c r="J79" s="232">
        <v>5.0000000000000001E-3</v>
      </c>
      <c r="K79" s="386">
        <v>0.5</v>
      </c>
      <c r="L79" s="386">
        <v>0.5</v>
      </c>
      <c r="M79" s="560"/>
      <c r="N79" s="410"/>
      <c r="O79" s="411"/>
      <c r="P79" s="412"/>
    </row>
    <row r="80" spans="2:16" x14ac:dyDescent="0.25">
      <c r="B80" s="556"/>
      <c r="C80" s="221" t="s">
        <v>309</v>
      </c>
      <c r="D80" s="221" t="s">
        <v>306</v>
      </c>
      <c r="E80" s="222">
        <v>2.9316023697724054</v>
      </c>
      <c r="F80" s="228">
        <v>2.915178023543564</v>
      </c>
      <c r="G80" s="231">
        <v>9.5757615606586015E-3</v>
      </c>
      <c r="H80" s="230">
        <v>6.848584668183031E-3</v>
      </c>
      <c r="I80" s="226">
        <v>5.0000000000000001E-3</v>
      </c>
      <c r="J80" s="232">
        <v>5.0000000000000001E-3</v>
      </c>
      <c r="K80" s="386">
        <v>0.5</v>
      </c>
      <c r="L80" s="386">
        <v>0.5</v>
      </c>
      <c r="M80" s="560"/>
      <c r="N80" s="410"/>
      <c r="O80" s="411"/>
      <c r="P80" s="412"/>
    </row>
    <row r="81" spans="2:16" x14ac:dyDescent="0.25">
      <c r="B81" s="556"/>
      <c r="C81" s="558" t="s">
        <v>310</v>
      </c>
      <c r="D81" s="221" t="s">
        <v>52</v>
      </c>
      <c r="E81" s="233">
        <v>0.19474584065307315</v>
      </c>
      <c r="F81" s="229">
        <v>0.19424428865307317</v>
      </c>
      <c r="G81" s="234">
        <v>4.0499999999999992E-4</v>
      </c>
      <c r="H81" s="235">
        <v>9.6551999999999993E-5</v>
      </c>
      <c r="I81" s="236">
        <v>2.3962045159552331E-2</v>
      </c>
      <c r="J81" s="227">
        <v>2.4E-2</v>
      </c>
      <c r="K81" s="386">
        <v>0.5</v>
      </c>
      <c r="L81" s="386">
        <v>0.5</v>
      </c>
      <c r="M81" s="560"/>
      <c r="N81" s="410"/>
      <c r="O81" s="411"/>
      <c r="P81" s="412"/>
    </row>
    <row r="82" spans="2:16" x14ac:dyDescent="0.25">
      <c r="B82" s="556"/>
      <c r="C82" s="558"/>
      <c r="D82" s="221" t="s">
        <v>311</v>
      </c>
      <c r="E82" s="237">
        <v>54.096066848075878</v>
      </c>
      <c r="F82" s="238">
        <v>53.956746848075881</v>
      </c>
      <c r="G82" s="229">
        <v>0.11249999999999999</v>
      </c>
      <c r="H82" s="230">
        <v>2.682E-2</v>
      </c>
      <c r="I82" s="236">
        <v>2.3962045159552327E-2</v>
      </c>
      <c r="J82" s="227">
        <v>2.4E-2</v>
      </c>
      <c r="K82" s="386">
        <v>0.5</v>
      </c>
      <c r="L82" s="386">
        <v>0.5</v>
      </c>
      <c r="M82" s="566"/>
      <c r="N82" s="410"/>
      <c r="O82" s="411"/>
      <c r="P82" s="412"/>
    </row>
    <row r="83" spans="2:16" x14ac:dyDescent="0.25">
      <c r="B83" s="556"/>
      <c r="C83" s="556" t="s">
        <v>312</v>
      </c>
      <c r="D83" s="556"/>
      <c r="E83" s="556"/>
      <c r="F83" s="556"/>
      <c r="G83" s="556"/>
      <c r="H83" s="556"/>
      <c r="I83" s="556"/>
      <c r="J83" s="556"/>
      <c r="K83" s="556"/>
      <c r="L83" s="556"/>
      <c r="M83" s="557"/>
      <c r="N83" s="410"/>
      <c r="O83" s="411"/>
      <c r="P83" s="412"/>
    </row>
    <row r="84" spans="2:16" ht="15" customHeight="1" x14ac:dyDescent="0.25">
      <c r="B84" s="556"/>
      <c r="C84" s="221" t="s">
        <v>305</v>
      </c>
      <c r="D84" s="221" t="s">
        <v>251</v>
      </c>
      <c r="E84" s="222">
        <v>2.0496098722693894</v>
      </c>
      <c r="F84" s="223">
        <v>2.0348549830381959</v>
      </c>
      <c r="G84" s="225">
        <v>5.292284516210115E-3</v>
      </c>
      <c r="H84" s="225">
        <v>9.4626047149836846E-3</v>
      </c>
      <c r="I84" s="226">
        <v>3.5000000000000003E-2</v>
      </c>
      <c r="J84" s="227">
        <v>3.5000000000000003E-2</v>
      </c>
      <c r="K84" s="386">
        <v>0.5</v>
      </c>
      <c r="L84" s="386">
        <v>0.5</v>
      </c>
      <c r="M84" s="559" t="s">
        <v>300</v>
      </c>
      <c r="N84" s="410"/>
      <c r="O84" s="411"/>
      <c r="P84" s="412"/>
    </row>
    <row r="85" spans="2:16" x14ac:dyDescent="0.25">
      <c r="B85" s="556"/>
      <c r="C85" s="221" t="s">
        <v>301</v>
      </c>
      <c r="D85" s="221" t="s">
        <v>251</v>
      </c>
      <c r="E85" s="222">
        <v>2.6569534244967898</v>
      </c>
      <c r="F85" s="228">
        <v>2.6373603786678332</v>
      </c>
      <c r="G85" s="231">
        <v>7.0276348023517368E-3</v>
      </c>
      <c r="H85" s="231">
        <v>1.2565411026604908E-2</v>
      </c>
      <c r="I85" s="226">
        <v>3.5000000000000003E-2</v>
      </c>
      <c r="J85" s="227">
        <v>3.5000000000000003E-2</v>
      </c>
      <c r="K85" s="386">
        <v>0.5</v>
      </c>
      <c r="L85" s="386">
        <v>0.5</v>
      </c>
      <c r="M85" s="560"/>
      <c r="N85" s="410"/>
      <c r="O85" s="411"/>
      <c r="P85" s="412"/>
    </row>
    <row r="86" spans="2:16" ht="30" x14ac:dyDescent="0.25">
      <c r="B86" s="556"/>
      <c r="C86" s="221" t="s">
        <v>302</v>
      </c>
      <c r="D86" s="221" t="s">
        <v>251</v>
      </c>
      <c r="E86" s="222">
        <v>2.0053408925530567</v>
      </c>
      <c r="F86" s="228">
        <v>1.9910094769085844</v>
      </c>
      <c r="G86" s="231">
        <v>5.1403929858222508E-3</v>
      </c>
      <c r="H86" s="231">
        <v>9.1910226586501848E-3</v>
      </c>
      <c r="I86" s="226">
        <v>3.5000000000000003E-2</v>
      </c>
      <c r="J86" s="227">
        <v>3.5000000000000003E-2</v>
      </c>
      <c r="K86" s="386">
        <v>0.5</v>
      </c>
      <c r="L86" s="386">
        <v>0.5</v>
      </c>
      <c r="M86" s="560"/>
      <c r="N86" s="410"/>
      <c r="O86" s="411"/>
      <c r="P86" s="412"/>
    </row>
    <row r="87" spans="2:16" x14ac:dyDescent="0.25">
      <c r="B87" s="556"/>
      <c r="C87" s="221" t="s">
        <v>303</v>
      </c>
      <c r="D87" s="221" t="s">
        <v>251</v>
      </c>
      <c r="E87" s="222">
        <v>1.430549360760454</v>
      </c>
      <c r="F87" s="228">
        <v>1.4204478726402867</v>
      </c>
      <c r="G87" s="231">
        <v>3.6232023386539372E-3</v>
      </c>
      <c r="H87" s="231">
        <v>6.4782857815132398E-3</v>
      </c>
      <c r="I87" s="226">
        <v>3.5000000000000003E-2</v>
      </c>
      <c r="J87" s="227">
        <v>3.5000000000000003E-2</v>
      </c>
      <c r="K87" s="386">
        <v>0.5</v>
      </c>
      <c r="L87" s="386">
        <v>0.5</v>
      </c>
      <c r="M87" s="560"/>
      <c r="N87" s="410"/>
      <c r="O87" s="411"/>
      <c r="P87" s="412"/>
    </row>
    <row r="88" spans="2:16" x14ac:dyDescent="0.25">
      <c r="B88" s="556"/>
      <c r="C88" s="221" t="s">
        <v>168</v>
      </c>
      <c r="D88" s="221" t="s">
        <v>306</v>
      </c>
      <c r="E88" s="222">
        <v>2.6573691866747207</v>
      </c>
      <c r="F88" s="228">
        <v>2.6481564193656544</v>
      </c>
      <c r="G88" s="231">
        <v>2.7224489684002022E-3</v>
      </c>
      <c r="H88" s="231">
        <v>6.4903183406660814E-3</v>
      </c>
      <c r="I88" s="226">
        <v>5.0000000000000001E-3</v>
      </c>
      <c r="J88" s="232">
        <v>5.0000000000000001E-3</v>
      </c>
      <c r="K88" s="386">
        <v>0.5</v>
      </c>
      <c r="L88" s="386">
        <v>0.5</v>
      </c>
      <c r="M88" s="560"/>
      <c r="N88" s="410"/>
      <c r="O88" s="411"/>
      <c r="P88" s="412"/>
    </row>
    <row r="89" spans="2:16" x14ac:dyDescent="0.25">
      <c r="B89" s="556"/>
      <c r="C89" s="221" t="s">
        <v>307</v>
      </c>
      <c r="D89" s="221" t="s">
        <v>251</v>
      </c>
      <c r="E89" s="222">
        <v>3.0239363333333329</v>
      </c>
      <c r="F89" s="228">
        <v>3.0213333333333332</v>
      </c>
      <c r="G89" s="231">
        <v>1.1875E-3</v>
      </c>
      <c r="H89" s="231">
        <v>1.4155000000000001E-3</v>
      </c>
      <c r="I89" s="226">
        <v>5.0000000000000001E-3</v>
      </c>
      <c r="J89" s="232">
        <v>5.0000000000000001E-3</v>
      </c>
      <c r="K89" s="386">
        <v>0.5</v>
      </c>
      <c r="L89" s="386">
        <v>0.5</v>
      </c>
      <c r="M89" s="560"/>
      <c r="N89" s="410"/>
      <c r="O89" s="411"/>
      <c r="P89" s="412"/>
    </row>
    <row r="90" spans="2:16" x14ac:dyDescent="0.25">
      <c r="B90" s="556"/>
      <c r="C90" s="221" t="s">
        <v>308</v>
      </c>
      <c r="D90" s="221" t="s">
        <v>306</v>
      </c>
      <c r="E90" s="222">
        <v>3.0193406007947479</v>
      </c>
      <c r="F90" s="228">
        <v>3.0094797709954637</v>
      </c>
      <c r="G90" s="231">
        <v>2.9139567964786704E-3</v>
      </c>
      <c r="H90" s="231">
        <v>6.9468730028051503E-3</v>
      </c>
      <c r="I90" s="226">
        <v>5.0000000000000001E-3</v>
      </c>
      <c r="J90" s="232">
        <v>5.0000000000000001E-3</v>
      </c>
      <c r="K90" s="386">
        <v>0.5</v>
      </c>
      <c r="L90" s="386">
        <v>0.5</v>
      </c>
      <c r="M90" s="560"/>
      <c r="N90" s="410"/>
      <c r="O90" s="411"/>
      <c r="P90" s="412"/>
    </row>
    <row r="91" spans="2:16" x14ac:dyDescent="0.25">
      <c r="B91" s="556"/>
      <c r="C91" s="221" t="s">
        <v>309</v>
      </c>
      <c r="D91" s="221" t="s">
        <v>306</v>
      </c>
      <c r="E91" s="222">
        <v>2.9248993366799447</v>
      </c>
      <c r="F91" s="228">
        <v>2.915178023543564</v>
      </c>
      <c r="G91" s="231">
        <v>2.8727284681975807E-3</v>
      </c>
      <c r="H91" s="231">
        <v>6.848584668183031E-3</v>
      </c>
      <c r="I91" s="226">
        <v>5.0000000000000001E-3</v>
      </c>
      <c r="J91" s="232">
        <v>5.0000000000000001E-3</v>
      </c>
      <c r="K91" s="386">
        <v>0.5</v>
      </c>
      <c r="L91" s="386">
        <v>0.5</v>
      </c>
      <c r="M91" s="560"/>
      <c r="N91" s="410"/>
      <c r="O91" s="411"/>
      <c r="P91" s="412"/>
    </row>
    <row r="92" spans="2:16" x14ac:dyDescent="0.25">
      <c r="B92" s="556"/>
      <c r="C92" s="558" t="s">
        <v>310</v>
      </c>
      <c r="D92" s="221" t="s">
        <v>52</v>
      </c>
      <c r="E92" s="233">
        <v>0.19442184065307316</v>
      </c>
      <c r="F92" s="229">
        <v>0.19424428865307317</v>
      </c>
      <c r="G92" s="235">
        <v>8.1000000000000004E-5</v>
      </c>
      <c r="H92" s="234">
        <v>9.6551999999999993E-5</v>
      </c>
      <c r="I92" s="236">
        <v>2.3962045159552331E-2</v>
      </c>
      <c r="J92" s="227">
        <v>2.4E-2</v>
      </c>
      <c r="K92" s="386">
        <v>0.5</v>
      </c>
      <c r="L92" s="386">
        <v>0.5</v>
      </c>
      <c r="M92" s="560"/>
      <c r="N92" s="410"/>
      <c r="O92" s="411"/>
      <c r="P92" s="412"/>
    </row>
    <row r="93" spans="2:16" x14ac:dyDescent="0.25">
      <c r="B93" s="556"/>
      <c r="C93" s="558"/>
      <c r="D93" s="221" t="s">
        <v>311</v>
      </c>
      <c r="E93" s="237">
        <v>54.006066848075882</v>
      </c>
      <c r="F93" s="238">
        <v>53.956746848075881</v>
      </c>
      <c r="G93" s="230">
        <v>2.2499999999999999E-2</v>
      </c>
      <c r="H93" s="230">
        <v>2.682E-2</v>
      </c>
      <c r="I93" s="236">
        <v>2.3962045159552327E-2</v>
      </c>
      <c r="J93" s="227">
        <v>2.4E-2</v>
      </c>
      <c r="K93" s="386">
        <v>0.5</v>
      </c>
      <c r="L93" s="386">
        <v>0.5</v>
      </c>
      <c r="M93" s="566"/>
      <c r="N93" s="410"/>
      <c r="O93" s="411"/>
      <c r="P93" s="412"/>
    </row>
    <row r="94" spans="2:16" x14ac:dyDescent="0.25">
      <c r="B94" s="556" t="s">
        <v>313</v>
      </c>
      <c r="C94" s="556" t="s">
        <v>314</v>
      </c>
      <c r="D94" s="556"/>
      <c r="E94" s="556"/>
      <c r="F94" s="556"/>
      <c r="G94" s="556"/>
      <c r="H94" s="556"/>
      <c r="I94" s="556"/>
      <c r="J94" s="556"/>
      <c r="K94" s="556"/>
      <c r="L94" s="556"/>
      <c r="M94" s="557"/>
      <c r="N94" s="377"/>
      <c r="O94" s="378"/>
      <c r="P94" s="379"/>
    </row>
    <row r="95" spans="2:16" ht="15" customHeight="1" x14ac:dyDescent="0.25">
      <c r="B95" s="556"/>
      <c r="C95" s="558" t="s">
        <v>315</v>
      </c>
      <c r="D95" s="221" t="s">
        <v>311</v>
      </c>
      <c r="E95" s="222">
        <v>3.42</v>
      </c>
      <c r="F95" s="238">
        <v>64.2</v>
      </c>
      <c r="G95" s="228">
        <v>2.85</v>
      </c>
      <c r="H95" s="229">
        <v>0.56999999999999995</v>
      </c>
      <c r="I95" s="226">
        <v>5.0000000000000001E-4</v>
      </c>
      <c r="J95" s="239"/>
      <c r="K95" s="386">
        <v>0.5</v>
      </c>
      <c r="L95" s="386">
        <v>0.5</v>
      </c>
      <c r="M95" s="559" t="s">
        <v>316</v>
      </c>
      <c r="N95" s="377"/>
      <c r="O95" s="378"/>
      <c r="P95" s="379"/>
    </row>
    <row r="96" spans="2:16" x14ac:dyDescent="0.25">
      <c r="B96" s="556"/>
      <c r="C96" s="558"/>
      <c r="D96" s="221" t="s">
        <v>306</v>
      </c>
      <c r="E96" s="240">
        <v>8.0712000000000009E-5</v>
      </c>
      <c r="F96" s="228">
        <v>1.51512</v>
      </c>
      <c r="G96" s="235">
        <v>6.7260000000000003E-5</v>
      </c>
      <c r="H96" s="235">
        <v>1.3452000000000001E-5</v>
      </c>
      <c r="I96" s="226">
        <v>5.0000000000000001E-4</v>
      </c>
      <c r="J96" s="239"/>
      <c r="K96" s="386">
        <v>0.5</v>
      </c>
      <c r="L96" s="386">
        <v>0.5</v>
      </c>
      <c r="M96" s="560"/>
      <c r="N96" s="377"/>
      <c r="O96" s="378"/>
      <c r="P96" s="379"/>
    </row>
    <row r="97" spans="2:16" x14ac:dyDescent="0.25">
      <c r="B97" s="556"/>
      <c r="C97" s="558" t="s">
        <v>317</v>
      </c>
      <c r="D97" s="221" t="s">
        <v>311</v>
      </c>
      <c r="E97" s="222">
        <v>3.42</v>
      </c>
      <c r="F97" s="238">
        <v>67.260000000000005</v>
      </c>
      <c r="G97" s="228">
        <v>2.85</v>
      </c>
      <c r="H97" s="229">
        <v>0.56999999999999995</v>
      </c>
      <c r="I97" s="226">
        <v>5.0000000000000001E-4</v>
      </c>
      <c r="J97" s="239"/>
      <c r="K97" s="386">
        <v>0.5</v>
      </c>
      <c r="L97" s="386">
        <v>0.5</v>
      </c>
      <c r="M97" s="560"/>
      <c r="N97" s="377"/>
      <c r="O97" s="378"/>
      <c r="P97" s="379"/>
    </row>
    <row r="98" spans="2:16" x14ac:dyDescent="0.25">
      <c r="B98" s="556"/>
      <c r="C98" s="558"/>
      <c r="D98" s="221" t="s">
        <v>306</v>
      </c>
      <c r="E98" s="241">
        <v>1.2456000000000001E-4</v>
      </c>
      <c r="F98" s="228">
        <v>2.4496800000000003</v>
      </c>
      <c r="G98" s="234">
        <v>1.0380000000000002E-4</v>
      </c>
      <c r="H98" s="235">
        <v>2.0760000000000001E-5</v>
      </c>
      <c r="I98" s="226">
        <v>5.0000000000000001E-4</v>
      </c>
      <c r="J98" s="239"/>
      <c r="K98" s="386">
        <v>0.5</v>
      </c>
      <c r="L98" s="386">
        <v>0.5</v>
      </c>
      <c r="M98" s="560"/>
      <c r="N98" s="377"/>
      <c r="O98" s="378"/>
      <c r="P98" s="379"/>
    </row>
    <row r="99" spans="2:16" x14ac:dyDescent="0.25">
      <c r="B99" s="556"/>
      <c r="C99" s="221" t="s">
        <v>318</v>
      </c>
      <c r="D99" s="221" t="s">
        <v>251</v>
      </c>
      <c r="E99" s="242">
        <v>6.6963168000000003E-2</v>
      </c>
      <c r="F99" s="229">
        <v>0.86156400000000011</v>
      </c>
      <c r="G99" s="230">
        <v>5.7779999999999998E-2</v>
      </c>
      <c r="H99" s="231">
        <v>9.183168000000002E-3</v>
      </c>
      <c r="I99" s="243">
        <v>0.36259515087735805</v>
      </c>
      <c r="J99" s="244"/>
      <c r="K99" s="386">
        <v>0.5</v>
      </c>
      <c r="L99" s="386">
        <v>0.5</v>
      </c>
      <c r="M99" s="560"/>
      <c r="N99" s="377"/>
      <c r="O99" s="378"/>
      <c r="P99" s="379"/>
    </row>
    <row r="100" spans="2:16" ht="107.25" customHeight="1" thickBot="1" x14ac:dyDescent="0.3">
      <c r="B100" s="556"/>
      <c r="C100" s="221" t="s">
        <v>319</v>
      </c>
      <c r="D100" s="221" t="s">
        <v>251</v>
      </c>
      <c r="E100" s="242">
        <v>1.4961168000000002E-2</v>
      </c>
      <c r="F100" s="229">
        <v>0.86156400000000011</v>
      </c>
      <c r="G100" s="231">
        <v>5.7780000000000001E-3</v>
      </c>
      <c r="H100" s="231">
        <v>9.183168000000002E-3</v>
      </c>
      <c r="I100" s="243">
        <v>0.43684615308872388</v>
      </c>
      <c r="J100" s="244"/>
      <c r="K100" s="387">
        <v>0.5</v>
      </c>
      <c r="L100" s="387">
        <v>0.5</v>
      </c>
      <c r="M100" s="561"/>
      <c r="N100" s="377"/>
      <c r="O100" s="378"/>
      <c r="P100" s="379"/>
    </row>
    <row r="101" spans="2:16" ht="15.75" thickBot="1" x14ac:dyDescent="0.3">
      <c r="B101" s="552" t="s">
        <v>321</v>
      </c>
      <c r="C101" s="553"/>
      <c r="D101" s="553"/>
      <c r="E101" s="553"/>
      <c r="F101" s="553"/>
      <c r="G101" s="553"/>
      <c r="H101" s="553"/>
      <c r="I101" s="553"/>
      <c r="J101" s="553"/>
      <c r="K101" s="530" t="s">
        <v>93</v>
      </c>
      <c r="L101" s="531"/>
      <c r="M101" s="531"/>
      <c r="N101" s="531"/>
      <c r="O101" s="531"/>
      <c r="P101" s="531"/>
    </row>
    <row r="102" spans="2:16" ht="18" customHeight="1" x14ac:dyDescent="0.25">
      <c r="B102" s="554" t="s">
        <v>28</v>
      </c>
      <c r="C102" s="555"/>
      <c r="D102" s="185" t="s">
        <v>29</v>
      </c>
      <c r="E102" s="186" t="s">
        <v>30</v>
      </c>
      <c r="F102" s="187" t="s">
        <v>31</v>
      </c>
      <c r="G102" s="187" t="s">
        <v>32</v>
      </c>
      <c r="H102" s="187" t="s">
        <v>33</v>
      </c>
      <c r="I102" s="185" t="s">
        <v>99</v>
      </c>
      <c r="J102" s="188" t="s">
        <v>49</v>
      </c>
      <c r="K102" s="533" t="s">
        <v>335</v>
      </c>
      <c r="L102" s="534"/>
      <c r="M102" s="534"/>
      <c r="N102" s="534"/>
      <c r="O102" s="534"/>
      <c r="P102" s="535"/>
    </row>
    <row r="103" spans="2:16" x14ac:dyDescent="0.25">
      <c r="B103" s="543" t="s">
        <v>322</v>
      </c>
      <c r="C103" s="164" t="s">
        <v>175</v>
      </c>
      <c r="D103" s="52" t="s">
        <v>251</v>
      </c>
      <c r="E103" s="93">
        <v>0.14809632110221557</v>
      </c>
      <c r="F103" s="54" t="s">
        <v>192</v>
      </c>
      <c r="G103" s="183" t="s">
        <v>192</v>
      </c>
      <c r="H103" s="55" t="s">
        <v>192</v>
      </c>
      <c r="I103" s="52" t="s">
        <v>53</v>
      </c>
      <c r="J103" s="544" t="s">
        <v>323</v>
      </c>
      <c r="K103" s="536"/>
      <c r="L103" s="537"/>
      <c r="M103" s="537"/>
      <c r="N103" s="537"/>
      <c r="O103" s="537"/>
      <c r="P103" s="538"/>
    </row>
    <row r="104" spans="2:16" x14ac:dyDescent="0.25">
      <c r="B104" s="543"/>
      <c r="C104" s="164" t="s">
        <v>324</v>
      </c>
      <c r="D104" s="52" t="s">
        <v>251</v>
      </c>
      <c r="E104" s="93">
        <v>0.1094017094017094</v>
      </c>
      <c r="F104" s="54" t="s">
        <v>192</v>
      </c>
      <c r="G104" s="183" t="s">
        <v>192</v>
      </c>
      <c r="H104" s="55" t="s">
        <v>192</v>
      </c>
      <c r="I104" s="52" t="s">
        <v>53</v>
      </c>
      <c r="J104" s="545"/>
      <c r="K104" s="536"/>
      <c r="L104" s="537"/>
      <c r="M104" s="537"/>
      <c r="N104" s="537"/>
      <c r="O104" s="537"/>
      <c r="P104" s="538"/>
    </row>
    <row r="105" spans="2:16" x14ac:dyDescent="0.25">
      <c r="B105" s="543"/>
      <c r="C105" s="52" t="s">
        <v>325</v>
      </c>
      <c r="D105" s="52" t="s">
        <v>251</v>
      </c>
      <c r="E105" s="93">
        <v>0.11276595744680851</v>
      </c>
      <c r="F105" s="54" t="s">
        <v>192</v>
      </c>
      <c r="G105" s="183" t="s">
        <v>192</v>
      </c>
      <c r="H105" s="55" t="s">
        <v>192</v>
      </c>
      <c r="I105" s="52" t="s">
        <v>53</v>
      </c>
      <c r="J105" s="545"/>
      <c r="K105" s="536"/>
      <c r="L105" s="537"/>
      <c r="M105" s="537"/>
      <c r="N105" s="537"/>
      <c r="O105" s="537"/>
      <c r="P105" s="538"/>
    </row>
    <row r="106" spans="2:16" x14ac:dyDescent="0.25">
      <c r="B106" s="543"/>
      <c r="C106" s="164" t="s">
        <v>326</v>
      </c>
      <c r="D106" s="52" t="s">
        <v>251</v>
      </c>
      <c r="E106" s="93">
        <v>0.12330508474576271</v>
      </c>
      <c r="F106" s="54" t="s">
        <v>192</v>
      </c>
      <c r="G106" s="183" t="s">
        <v>192</v>
      </c>
      <c r="H106" s="55" t="s">
        <v>192</v>
      </c>
      <c r="I106" s="52" t="s">
        <v>53</v>
      </c>
      <c r="J106" s="545"/>
      <c r="K106" s="536"/>
      <c r="L106" s="537"/>
      <c r="M106" s="537"/>
      <c r="N106" s="537"/>
      <c r="O106" s="537"/>
      <c r="P106" s="538"/>
    </row>
    <row r="107" spans="2:16" x14ac:dyDescent="0.25">
      <c r="B107" s="543"/>
      <c r="C107" s="164" t="s">
        <v>327</v>
      </c>
      <c r="D107" s="52" t="s">
        <v>251</v>
      </c>
      <c r="E107" s="93">
        <v>0.13305084745762713</v>
      </c>
      <c r="F107" s="54" t="s">
        <v>192</v>
      </c>
      <c r="G107" s="183" t="s">
        <v>192</v>
      </c>
      <c r="H107" s="55" t="s">
        <v>192</v>
      </c>
      <c r="I107" s="52" t="s">
        <v>53</v>
      </c>
      <c r="J107" s="545"/>
      <c r="K107" s="536"/>
      <c r="L107" s="537"/>
      <c r="M107" s="537"/>
      <c r="N107" s="537"/>
      <c r="O107" s="537"/>
      <c r="P107" s="538"/>
    </row>
    <row r="108" spans="2:16" x14ac:dyDescent="0.25">
      <c r="B108" s="543"/>
      <c r="C108" s="52" t="s">
        <v>328</v>
      </c>
      <c r="D108" s="52" t="s">
        <v>251</v>
      </c>
      <c r="E108" s="93">
        <v>0.14926004228329809</v>
      </c>
      <c r="F108" s="54" t="s">
        <v>192</v>
      </c>
      <c r="G108" s="183" t="s">
        <v>192</v>
      </c>
      <c r="H108" s="55" t="s">
        <v>192</v>
      </c>
      <c r="I108" s="52" t="s">
        <v>53</v>
      </c>
      <c r="J108" s="545"/>
      <c r="K108" s="536"/>
      <c r="L108" s="537"/>
      <c r="M108" s="537"/>
      <c r="N108" s="537"/>
      <c r="O108" s="537"/>
      <c r="P108" s="538"/>
    </row>
    <row r="109" spans="2:16" x14ac:dyDescent="0.25">
      <c r="B109" s="543"/>
      <c r="C109" s="164" t="s">
        <v>329</v>
      </c>
      <c r="D109" s="52" t="s">
        <v>251</v>
      </c>
      <c r="E109" s="93">
        <v>0.17215189873417722</v>
      </c>
      <c r="F109" s="54" t="s">
        <v>192</v>
      </c>
      <c r="G109" s="183" t="s">
        <v>192</v>
      </c>
      <c r="H109" s="55" t="s">
        <v>192</v>
      </c>
      <c r="I109" s="52" t="s">
        <v>53</v>
      </c>
      <c r="J109" s="545"/>
      <c r="K109" s="536"/>
      <c r="L109" s="537"/>
      <c r="M109" s="537"/>
      <c r="N109" s="537"/>
      <c r="O109" s="537"/>
      <c r="P109" s="538"/>
    </row>
    <row r="110" spans="2:16" x14ac:dyDescent="0.25">
      <c r="B110" s="543"/>
      <c r="C110" s="164" t="s">
        <v>330</v>
      </c>
      <c r="D110" s="52" t="s">
        <v>251</v>
      </c>
      <c r="E110" s="93">
        <v>0.18147368421052631</v>
      </c>
      <c r="F110" s="54" t="s">
        <v>192</v>
      </c>
      <c r="G110" s="183" t="s">
        <v>192</v>
      </c>
      <c r="H110" s="55" t="s">
        <v>192</v>
      </c>
      <c r="I110" s="52" t="s">
        <v>53</v>
      </c>
      <c r="J110" s="545"/>
      <c r="K110" s="536"/>
      <c r="L110" s="537"/>
      <c r="M110" s="537"/>
      <c r="N110" s="537"/>
      <c r="O110" s="537"/>
      <c r="P110" s="538"/>
    </row>
    <row r="111" spans="2:16" x14ac:dyDescent="0.25">
      <c r="B111" s="543"/>
      <c r="C111" s="52" t="s">
        <v>331</v>
      </c>
      <c r="D111" s="52" t="s">
        <v>251</v>
      </c>
      <c r="E111" s="93">
        <v>0.20336134453781513</v>
      </c>
      <c r="F111" s="54" t="s">
        <v>192</v>
      </c>
      <c r="G111" s="183" t="s">
        <v>192</v>
      </c>
      <c r="H111" s="55" t="s">
        <v>192</v>
      </c>
      <c r="I111" s="52" t="s">
        <v>53</v>
      </c>
      <c r="J111" s="545"/>
      <c r="K111" s="536"/>
      <c r="L111" s="537"/>
      <c r="M111" s="537"/>
      <c r="N111" s="537"/>
      <c r="O111" s="537"/>
      <c r="P111" s="538"/>
    </row>
    <row r="112" spans="2:16" ht="30" x14ac:dyDescent="0.25">
      <c r="B112" s="158" t="s">
        <v>332</v>
      </c>
      <c r="C112" s="164" t="s">
        <v>333</v>
      </c>
      <c r="D112" s="52" t="s">
        <v>251</v>
      </c>
      <c r="E112" s="162">
        <v>2.85</v>
      </c>
      <c r="F112" s="54" t="s">
        <v>192</v>
      </c>
      <c r="G112" s="183" t="s">
        <v>192</v>
      </c>
      <c r="H112" s="55" t="s">
        <v>192</v>
      </c>
      <c r="I112" s="52" t="s">
        <v>53</v>
      </c>
      <c r="J112" s="545"/>
      <c r="K112" s="536"/>
      <c r="L112" s="537"/>
      <c r="M112" s="537"/>
      <c r="N112" s="537"/>
      <c r="O112" s="537"/>
      <c r="P112" s="538"/>
    </row>
    <row r="113" spans="2:16" ht="15.75" thickBot="1" x14ac:dyDescent="0.3">
      <c r="B113" s="158" t="s">
        <v>334</v>
      </c>
      <c r="C113" s="164" t="s">
        <v>175</v>
      </c>
      <c r="D113" s="52" t="s">
        <v>251</v>
      </c>
      <c r="E113" s="184">
        <v>11.8</v>
      </c>
      <c r="F113" s="54" t="s">
        <v>192</v>
      </c>
      <c r="G113" s="183" t="s">
        <v>192</v>
      </c>
      <c r="H113" s="55" t="s">
        <v>192</v>
      </c>
      <c r="I113" s="52" t="s">
        <v>53</v>
      </c>
      <c r="J113" s="546"/>
      <c r="K113" s="547"/>
      <c r="L113" s="548"/>
      <c r="M113" s="548"/>
      <c r="N113" s="548"/>
      <c r="O113" s="548"/>
      <c r="P113" s="549"/>
    </row>
    <row r="114" spans="2:16" ht="15.75" thickBot="1" x14ac:dyDescent="0.3">
      <c r="B114" s="486" t="s">
        <v>336</v>
      </c>
      <c r="C114" s="487"/>
      <c r="D114" s="487"/>
      <c r="E114" s="487"/>
      <c r="F114" s="487"/>
      <c r="G114" s="487"/>
      <c r="H114" s="487"/>
      <c r="I114" s="487"/>
      <c r="J114" s="487"/>
      <c r="K114" s="487"/>
      <c r="L114" s="487"/>
      <c r="M114" s="487"/>
      <c r="N114" s="487"/>
      <c r="O114" s="487"/>
      <c r="P114" s="488"/>
    </row>
    <row r="115" spans="2:16" x14ac:dyDescent="0.25">
      <c r="B115" s="159" t="s">
        <v>337</v>
      </c>
      <c r="C115" s="12"/>
      <c r="D115" s="12"/>
      <c r="E115" s="12"/>
      <c r="F115" s="12"/>
      <c r="G115" s="12"/>
      <c r="H115" s="12"/>
      <c r="I115" s="12"/>
      <c r="J115" s="12"/>
      <c r="K115" s="375"/>
      <c r="L115" s="375"/>
      <c r="M115" s="375"/>
      <c r="N115" s="375"/>
      <c r="O115" s="375"/>
      <c r="P115" s="376"/>
    </row>
    <row r="116" spans="2:16" x14ac:dyDescent="0.25">
      <c r="B116" s="7"/>
      <c r="C116" s="2"/>
      <c r="D116" s="2"/>
      <c r="E116" s="2"/>
      <c r="F116" s="2"/>
      <c r="G116" s="2"/>
      <c r="H116" s="2"/>
      <c r="I116" s="2"/>
      <c r="J116" s="2"/>
      <c r="K116" s="378"/>
      <c r="L116" s="378"/>
      <c r="M116" s="378"/>
      <c r="N116" s="378"/>
      <c r="O116" s="378"/>
      <c r="P116" s="379"/>
    </row>
    <row r="117" spans="2:16" ht="15.75" thickBot="1" x14ac:dyDescent="0.3">
      <c r="B117" s="15"/>
      <c r="C117" s="16"/>
      <c r="D117" s="16"/>
      <c r="E117" s="16"/>
      <c r="F117" s="16"/>
      <c r="G117" s="16"/>
      <c r="H117" s="16"/>
      <c r="I117" s="16"/>
      <c r="J117" s="16"/>
      <c r="K117" s="381"/>
      <c r="L117" s="381"/>
      <c r="M117" s="381"/>
      <c r="N117" s="381"/>
      <c r="O117" s="381"/>
      <c r="P117" s="382"/>
    </row>
  </sheetData>
  <mergeCells count="1860">
    <mergeCell ref="K15:P15"/>
    <mergeCell ref="B16:J16"/>
    <mergeCell ref="B17:C17"/>
    <mergeCell ref="B18:B24"/>
    <mergeCell ref="B25:B26"/>
    <mergeCell ref="B28:J28"/>
    <mergeCell ref="B29:C29"/>
    <mergeCell ref="B2:P2"/>
    <mergeCell ref="B3:P3"/>
    <mergeCell ref="B6:C6"/>
    <mergeCell ref="B11:P11"/>
    <mergeCell ref="D65:D66"/>
    <mergeCell ref="E65:E66"/>
    <mergeCell ref="F65:F66"/>
    <mergeCell ref="G65:G66"/>
    <mergeCell ref="H65:H66"/>
    <mergeCell ref="I65:L65"/>
    <mergeCell ref="B54:B58"/>
    <mergeCell ref="I55:I56"/>
    <mergeCell ref="J55:J58"/>
    <mergeCell ref="B59:B62"/>
    <mergeCell ref="B45:C45"/>
    <mergeCell ref="B46:B49"/>
    <mergeCell ref="J46:J49"/>
    <mergeCell ref="B50:B53"/>
    <mergeCell ref="J50:J53"/>
    <mergeCell ref="B30:B36"/>
    <mergeCell ref="B37:B38"/>
    <mergeCell ref="B40:J40"/>
    <mergeCell ref="B41:C41"/>
    <mergeCell ref="U45:AC45"/>
    <mergeCell ref="AD45:AL45"/>
    <mergeCell ref="AM45:AU45"/>
    <mergeCell ref="AV45:BD45"/>
    <mergeCell ref="BE45:BM45"/>
    <mergeCell ref="BN45:BV45"/>
    <mergeCell ref="Q45:T45"/>
    <mergeCell ref="B103:B111"/>
    <mergeCell ref="J103:J113"/>
    <mergeCell ref="K101:P101"/>
    <mergeCell ref="K102:P113"/>
    <mergeCell ref="B64:M64"/>
    <mergeCell ref="N64:P64"/>
    <mergeCell ref="B101:J101"/>
    <mergeCell ref="B102:C102"/>
    <mergeCell ref="N65:P93"/>
    <mergeCell ref="B94:B100"/>
    <mergeCell ref="C94:M94"/>
    <mergeCell ref="C95:C96"/>
    <mergeCell ref="M95:M100"/>
    <mergeCell ref="C97:C98"/>
    <mergeCell ref="M65:M66"/>
    <mergeCell ref="B67:B93"/>
    <mergeCell ref="C67:M67"/>
    <mergeCell ref="M68:M71"/>
    <mergeCell ref="C72:M72"/>
    <mergeCell ref="M73:M82"/>
    <mergeCell ref="C81:C82"/>
    <mergeCell ref="C83:M83"/>
    <mergeCell ref="M84:M93"/>
    <mergeCell ref="C92:C93"/>
    <mergeCell ref="B65:C66"/>
    <mergeCell ref="GA45:GI45"/>
    <mergeCell ref="GJ45:GR45"/>
    <mergeCell ref="GS45:HA45"/>
    <mergeCell ref="HB45:HJ45"/>
    <mergeCell ref="HK45:HS45"/>
    <mergeCell ref="HT45:IB45"/>
    <mergeCell ref="DY45:EG45"/>
    <mergeCell ref="EH45:EP45"/>
    <mergeCell ref="EQ45:EY45"/>
    <mergeCell ref="EZ45:FH45"/>
    <mergeCell ref="FI45:FQ45"/>
    <mergeCell ref="FR45:FZ45"/>
    <mergeCell ref="BW45:CE45"/>
    <mergeCell ref="CF45:CN45"/>
    <mergeCell ref="CO45:CW45"/>
    <mergeCell ref="CX45:DF45"/>
    <mergeCell ref="DG45:DO45"/>
    <mergeCell ref="DP45:DX45"/>
    <mergeCell ref="MG45:MO45"/>
    <mergeCell ref="MP45:MX45"/>
    <mergeCell ref="MY45:NG45"/>
    <mergeCell ref="NH45:NP45"/>
    <mergeCell ref="NQ45:NY45"/>
    <mergeCell ref="NZ45:OH45"/>
    <mergeCell ref="KE45:KM45"/>
    <mergeCell ref="KN45:KV45"/>
    <mergeCell ref="KW45:LE45"/>
    <mergeCell ref="LF45:LN45"/>
    <mergeCell ref="LO45:LW45"/>
    <mergeCell ref="LX45:MF45"/>
    <mergeCell ref="IC45:IK45"/>
    <mergeCell ref="IL45:IT45"/>
    <mergeCell ref="IU45:JC45"/>
    <mergeCell ref="JD45:JL45"/>
    <mergeCell ref="JM45:JU45"/>
    <mergeCell ref="JV45:KD45"/>
    <mergeCell ref="SM45:SU45"/>
    <mergeCell ref="SV45:TD45"/>
    <mergeCell ref="TE45:TM45"/>
    <mergeCell ref="TN45:TV45"/>
    <mergeCell ref="TW45:UE45"/>
    <mergeCell ref="UF45:UN45"/>
    <mergeCell ref="QK45:QS45"/>
    <mergeCell ref="QT45:RB45"/>
    <mergeCell ref="RC45:RK45"/>
    <mergeCell ref="RL45:RT45"/>
    <mergeCell ref="RU45:SC45"/>
    <mergeCell ref="SD45:SL45"/>
    <mergeCell ref="OI45:OQ45"/>
    <mergeCell ref="OR45:OZ45"/>
    <mergeCell ref="PA45:PI45"/>
    <mergeCell ref="PJ45:PR45"/>
    <mergeCell ref="PS45:QA45"/>
    <mergeCell ref="QB45:QJ45"/>
    <mergeCell ref="YS45:ZA45"/>
    <mergeCell ref="ZB45:ZJ45"/>
    <mergeCell ref="ZK45:ZS45"/>
    <mergeCell ref="ZT45:AAB45"/>
    <mergeCell ref="AAC45:AAK45"/>
    <mergeCell ref="AAL45:AAT45"/>
    <mergeCell ref="WQ45:WY45"/>
    <mergeCell ref="WZ45:XH45"/>
    <mergeCell ref="XI45:XQ45"/>
    <mergeCell ref="XR45:XZ45"/>
    <mergeCell ref="YA45:YI45"/>
    <mergeCell ref="YJ45:YR45"/>
    <mergeCell ref="UO45:UW45"/>
    <mergeCell ref="UX45:VF45"/>
    <mergeCell ref="VG45:VO45"/>
    <mergeCell ref="VP45:VX45"/>
    <mergeCell ref="VY45:WG45"/>
    <mergeCell ref="WH45:WP45"/>
    <mergeCell ref="AEY45:AFG45"/>
    <mergeCell ref="AFH45:AFP45"/>
    <mergeCell ref="AFQ45:AFY45"/>
    <mergeCell ref="AFZ45:AGH45"/>
    <mergeCell ref="AGI45:AGQ45"/>
    <mergeCell ref="AGR45:AGZ45"/>
    <mergeCell ref="ACW45:ADE45"/>
    <mergeCell ref="ADF45:ADN45"/>
    <mergeCell ref="ADO45:ADW45"/>
    <mergeCell ref="ADX45:AEF45"/>
    <mergeCell ref="AEG45:AEO45"/>
    <mergeCell ref="AEP45:AEX45"/>
    <mergeCell ref="AAU45:ABC45"/>
    <mergeCell ref="ABD45:ABL45"/>
    <mergeCell ref="ABM45:ABU45"/>
    <mergeCell ref="ABV45:ACD45"/>
    <mergeCell ref="ACE45:ACM45"/>
    <mergeCell ref="ACN45:ACV45"/>
    <mergeCell ref="ALE45:ALM45"/>
    <mergeCell ref="ALN45:ALV45"/>
    <mergeCell ref="ALW45:AME45"/>
    <mergeCell ref="AMF45:AMN45"/>
    <mergeCell ref="AMO45:AMW45"/>
    <mergeCell ref="AMX45:ANF45"/>
    <mergeCell ref="AJC45:AJK45"/>
    <mergeCell ref="AJL45:AJT45"/>
    <mergeCell ref="AJU45:AKC45"/>
    <mergeCell ref="AKD45:AKL45"/>
    <mergeCell ref="AKM45:AKU45"/>
    <mergeCell ref="AKV45:ALD45"/>
    <mergeCell ref="AHA45:AHI45"/>
    <mergeCell ref="AHJ45:AHR45"/>
    <mergeCell ref="AHS45:AIA45"/>
    <mergeCell ref="AIB45:AIJ45"/>
    <mergeCell ref="AIK45:AIS45"/>
    <mergeCell ref="AIT45:AJB45"/>
    <mergeCell ref="ARK45:ARS45"/>
    <mergeCell ref="ART45:ASB45"/>
    <mergeCell ref="ASC45:ASK45"/>
    <mergeCell ref="ASL45:AST45"/>
    <mergeCell ref="ASU45:ATC45"/>
    <mergeCell ref="ATD45:ATL45"/>
    <mergeCell ref="API45:APQ45"/>
    <mergeCell ref="APR45:APZ45"/>
    <mergeCell ref="AQA45:AQI45"/>
    <mergeCell ref="AQJ45:AQR45"/>
    <mergeCell ref="AQS45:ARA45"/>
    <mergeCell ref="ARB45:ARJ45"/>
    <mergeCell ref="ANG45:ANO45"/>
    <mergeCell ref="ANP45:ANX45"/>
    <mergeCell ref="ANY45:AOG45"/>
    <mergeCell ref="AOH45:AOP45"/>
    <mergeCell ref="AOQ45:AOY45"/>
    <mergeCell ref="AOZ45:APH45"/>
    <mergeCell ref="AXQ45:AXY45"/>
    <mergeCell ref="AXZ45:AYH45"/>
    <mergeCell ref="AYI45:AYQ45"/>
    <mergeCell ref="AYR45:AYZ45"/>
    <mergeCell ref="AZA45:AZI45"/>
    <mergeCell ref="AZJ45:AZR45"/>
    <mergeCell ref="AVO45:AVW45"/>
    <mergeCell ref="AVX45:AWF45"/>
    <mergeCell ref="AWG45:AWO45"/>
    <mergeCell ref="AWP45:AWX45"/>
    <mergeCell ref="AWY45:AXG45"/>
    <mergeCell ref="AXH45:AXP45"/>
    <mergeCell ref="ATM45:ATU45"/>
    <mergeCell ref="ATV45:AUD45"/>
    <mergeCell ref="AUE45:AUM45"/>
    <mergeCell ref="AUN45:AUV45"/>
    <mergeCell ref="AUW45:AVE45"/>
    <mergeCell ref="AVF45:AVN45"/>
    <mergeCell ref="BDW45:BEE45"/>
    <mergeCell ref="BEF45:BEN45"/>
    <mergeCell ref="BEO45:BEW45"/>
    <mergeCell ref="BEX45:BFF45"/>
    <mergeCell ref="BFG45:BFO45"/>
    <mergeCell ref="BFP45:BFX45"/>
    <mergeCell ref="BBU45:BCC45"/>
    <mergeCell ref="BCD45:BCL45"/>
    <mergeCell ref="BCM45:BCU45"/>
    <mergeCell ref="BCV45:BDD45"/>
    <mergeCell ref="BDE45:BDM45"/>
    <mergeCell ref="BDN45:BDV45"/>
    <mergeCell ref="AZS45:BAA45"/>
    <mergeCell ref="BAB45:BAJ45"/>
    <mergeCell ref="BAK45:BAS45"/>
    <mergeCell ref="BAT45:BBB45"/>
    <mergeCell ref="BBC45:BBK45"/>
    <mergeCell ref="BBL45:BBT45"/>
    <mergeCell ref="BKC45:BKK45"/>
    <mergeCell ref="BKL45:BKT45"/>
    <mergeCell ref="BKU45:BLC45"/>
    <mergeCell ref="BLD45:BLL45"/>
    <mergeCell ref="BLM45:BLU45"/>
    <mergeCell ref="BLV45:BMD45"/>
    <mergeCell ref="BIA45:BII45"/>
    <mergeCell ref="BIJ45:BIR45"/>
    <mergeCell ref="BIS45:BJA45"/>
    <mergeCell ref="BJB45:BJJ45"/>
    <mergeCell ref="BJK45:BJS45"/>
    <mergeCell ref="BJT45:BKB45"/>
    <mergeCell ref="BFY45:BGG45"/>
    <mergeCell ref="BGH45:BGP45"/>
    <mergeCell ref="BGQ45:BGY45"/>
    <mergeCell ref="BGZ45:BHH45"/>
    <mergeCell ref="BHI45:BHQ45"/>
    <mergeCell ref="BHR45:BHZ45"/>
    <mergeCell ref="BQI45:BQQ45"/>
    <mergeCell ref="BQR45:BQZ45"/>
    <mergeCell ref="BRA45:BRI45"/>
    <mergeCell ref="BRJ45:BRR45"/>
    <mergeCell ref="BRS45:BSA45"/>
    <mergeCell ref="BSB45:BSJ45"/>
    <mergeCell ref="BOG45:BOO45"/>
    <mergeCell ref="BOP45:BOX45"/>
    <mergeCell ref="BOY45:BPG45"/>
    <mergeCell ref="BPH45:BPP45"/>
    <mergeCell ref="BPQ45:BPY45"/>
    <mergeCell ref="BPZ45:BQH45"/>
    <mergeCell ref="BME45:BMM45"/>
    <mergeCell ref="BMN45:BMV45"/>
    <mergeCell ref="BMW45:BNE45"/>
    <mergeCell ref="BNF45:BNN45"/>
    <mergeCell ref="BNO45:BNW45"/>
    <mergeCell ref="BNX45:BOF45"/>
    <mergeCell ref="BWO45:BWW45"/>
    <mergeCell ref="BWX45:BXF45"/>
    <mergeCell ref="BXG45:BXO45"/>
    <mergeCell ref="BXP45:BXX45"/>
    <mergeCell ref="BXY45:BYG45"/>
    <mergeCell ref="BYH45:BYP45"/>
    <mergeCell ref="BUM45:BUU45"/>
    <mergeCell ref="BUV45:BVD45"/>
    <mergeCell ref="BVE45:BVM45"/>
    <mergeCell ref="BVN45:BVV45"/>
    <mergeCell ref="BVW45:BWE45"/>
    <mergeCell ref="BWF45:BWN45"/>
    <mergeCell ref="BSK45:BSS45"/>
    <mergeCell ref="BST45:BTB45"/>
    <mergeCell ref="BTC45:BTK45"/>
    <mergeCell ref="BTL45:BTT45"/>
    <mergeCell ref="BTU45:BUC45"/>
    <mergeCell ref="BUD45:BUL45"/>
    <mergeCell ref="CCU45:CDC45"/>
    <mergeCell ref="CDD45:CDL45"/>
    <mergeCell ref="CDM45:CDU45"/>
    <mergeCell ref="CDV45:CED45"/>
    <mergeCell ref="CEE45:CEM45"/>
    <mergeCell ref="CEN45:CEV45"/>
    <mergeCell ref="CAS45:CBA45"/>
    <mergeCell ref="CBB45:CBJ45"/>
    <mergeCell ref="CBK45:CBS45"/>
    <mergeCell ref="CBT45:CCB45"/>
    <mergeCell ref="CCC45:CCK45"/>
    <mergeCell ref="CCL45:CCT45"/>
    <mergeCell ref="BYQ45:BYY45"/>
    <mergeCell ref="BYZ45:BZH45"/>
    <mergeCell ref="BZI45:BZQ45"/>
    <mergeCell ref="BZR45:BZZ45"/>
    <mergeCell ref="CAA45:CAI45"/>
    <mergeCell ref="CAJ45:CAR45"/>
    <mergeCell ref="CJA45:CJI45"/>
    <mergeCell ref="CJJ45:CJR45"/>
    <mergeCell ref="CJS45:CKA45"/>
    <mergeCell ref="CKB45:CKJ45"/>
    <mergeCell ref="CKK45:CKS45"/>
    <mergeCell ref="CKT45:CLB45"/>
    <mergeCell ref="CGY45:CHG45"/>
    <mergeCell ref="CHH45:CHP45"/>
    <mergeCell ref="CHQ45:CHY45"/>
    <mergeCell ref="CHZ45:CIH45"/>
    <mergeCell ref="CII45:CIQ45"/>
    <mergeCell ref="CIR45:CIZ45"/>
    <mergeCell ref="CEW45:CFE45"/>
    <mergeCell ref="CFF45:CFN45"/>
    <mergeCell ref="CFO45:CFW45"/>
    <mergeCell ref="CFX45:CGF45"/>
    <mergeCell ref="CGG45:CGO45"/>
    <mergeCell ref="CGP45:CGX45"/>
    <mergeCell ref="CPG45:CPO45"/>
    <mergeCell ref="CPP45:CPX45"/>
    <mergeCell ref="CPY45:CQG45"/>
    <mergeCell ref="CQH45:CQP45"/>
    <mergeCell ref="CQQ45:CQY45"/>
    <mergeCell ref="CQZ45:CRH45"/>
    <mergeCell ref="CNE45:CNM45"/>
    <mergeCell ref="CNN45:CNV45"/>
    <mergeCell ref="CNW45:COE45"/>
    <mergeCell ref="COF45:CON45"/>
    <mergeCell ref="COO45:COW45"/>
    <mergeCell ref="COX45:CPF45"/>
    <mergeCell ref="CLC45:CLK45"/>
    <mergeCell ref="CLL45:CLT45"/>
    <mergeCell ref="CLU45:CMC45"/>
    <mergeCell ref="CMD45:CML45"/>
    <mergeCell ref="CMM45:CMU45"/>
    <mergeCell ref="CMV45:CND45"/>
    <mergeCell ref="CVM45:CVU45"/>
    <mergeCell ref="CVV45:CWD45"/>
    <mergeCell ref="CWE45:CWM45"/>
    <mergeCell ref="CWN45:CWV45"/>
    <mergeCell ref="CWW45:CXE45"/>
    <mergeCell ref="CXF45:CXN45"/>
    <mergeCell ref="CTK45:CTS45"/>
    <mergeCell ref="CTT45:CUB45"/>
    <mergeCell ref="CUC45:CUK45"/>
    <mergeCell ref="CUL45:CUT45"/>
    <mergeCell ref="CUU45:CVC45"/>
    <mergeCell ref="CVD45:CVL45"/>
    <mergeCell ref="CRI45:CRQ45"/>
    <mergeCell ref="CRR45:CRZ45"/>
    <mergeCell ref="CSA45:CSI45"/>
    <mergeCell ref="CSJ45:CSR45"/>
    <mergeCell ref="CSS45:CTA45"/>
    <mergeCell ref="CTB45:CTJ45"/>
    <mergeCell ref="DBS45:DCA45"/>
    <mergeCell ref="DCB45:DCJ45"/>
    <mergeCell ref="DCK45:DCS45"/>
    <mergeCell ref="DCT45:DDB45"/>
    <mergeCell ref="DDC45:DDK45"/>
    <mergeCell ref="DDL45:DDT45"/>
    <mergeCell ref="CZQ45:CZY45"/>
    <mergeCell ref="CZZ45:DAH45"/>
    <mergeCell ref="DAI45:DAQ45"/>
    <mergeCell ref="DAR45:DAZ45"/>
    <mergeCell ref="DBA45:DBI45"/>
    <mergeCell ref="DBJ45:DBR45"/>
    <mergeCell ref="CXO45:CXW45"/>
    <mergeCell ref="CXX45:CYF45"/>
    <mergeCell ref="CYG45:CYO45"/>
    <mergeCell ref="CYP45:CYX45"/>
    <mergeCell ref="CYY45:CZG45"/>
    <mergeCell ref="CZH45:CZP45"/>
    <mergeCell ref="DHY45:DIG45"/>
    <mergeCell ref="DIH45:DIP45"/>
    <mergeCell ref="DIQ45:DIY45"/>
    <mergeCell ref="DIZ45:DJH45"/>
    <mergeCell ref="DJI45:DJQ45"/>
    <mergeCell ref="DJR45:DJZ45"/>
    <mergeCell ref="DFW45:DGE45"/>
    <mergeCell ref="DGF45:DGN45"/>
    <mergeCell ref="DGO45:DGW45"/>
    <mergeCell ref="DGX45:DHF45"/>
    <mergeCell ref="DHG45:DHO45"/>
    <mergeCell ref="DHP45:DHX45"/>
    <mergeCell ref="DDU45:DEC45"/>
    <mergeCell ref="DED45:DEL45"/>
    <mergeCell ref="DEM45:DEU45"/>
    <mergeCell ref="DEV45:DFD45"/>
    <mergeCell ref="DFE45:DFM45"/>
    <mergeCell ref="DFN45:DFV45"/>
    <mergeCell ref="DOE45:DOM45"/>
    <mergeCell ref="DON45:DOV45"/>
    <mergeCell ref="DOW45:DPE45"/>
    <mergeCell ref="DPF45:DPN45"/>
    <mergeCell ref="DPO45:DPW45"/>
    <mergeCell ref="DPX45:DQF45"/>
    <mergeCell ref="DMC45:DMK45"/>
    <mergeCell ref="DML45:DMT45"/>
    <mergeCell ref="DMU45:DNC45"/>
    <mergeCell ref="DND45:DNL45"/>
    <mergeCell ref="DNM45:DNU45"/>
    <mergeCell ref="DNV45:DOD45"/>
    <mergeCell ref="DKA45:DKI45"/>
    <mergeCell ref="DKJ45:DKR45"/>
    <mergeCell ref="DKS45:DLA45"/>
    <mergeCell ref="DLB45:DLJ45"/>
    <mergeCell ref="DLK45:DLS45"/>
    <mergeCell ref="DLT45:DMB45"/>
    <mergeCell ref="DUK45:DUS45"/>
    <mergeCell ref="DUT45:DVB45"/>
    <mergeCell ref="DVC45:DVK45"/>
    <mergeCell ref="DVL45:DVT45"/>
    <mergeCell ref="DVU45:DWC45"/>
    <mergeCell ref="DWD45:DWL45"/>
    <mergeCell ref="DSI45:DSQ45"/>
    <mergeCell ref="DSR45:DSZ45"/>
    <mergeCell ref="DTA45:DTI45"/>
    <mergeCell ref="DTJ45:DTR45"/>
    <mergeCell ref="DTS45:DUA45"/>
    <mergeCell ref="DUB45:DUJ45"/>
    <mergeCell ref="DQG45:DQO45"/>
    <mergeCell ref="DQP45:DQX45"/>
    <mergeCell ref="DQY45:DRG45"/>
    <mergeCell ref="DRH45:DRP45"/>
    <mergeCell ref="DRQ45:DRY45"/>
    <mergeCell ref="DRZ45:DSH45"/>
    <mergeCell ref="EAQ45:EAY45"/>
    <mergeCell ref="EAZ45:EBH45"/>
    <mergeCell ref="EBI45:EBQ45"/>
    <mergeCell ref="EBR45:EBZ45"/>
    <mergeCell ref="ECA45:ECI45"/>
    <mergeCell ref="ECJ45:ECR45"/>
    <mergeCell ref="DYO45:DYW45"/>
    <mergeCell ref="DYX45:DZF45"/>
    <mergeCell ref="DZG45:DZO45"/>
    <mergeCell ref="DZP45:DZX45"/>
    <mergeCell ref="DZY45:EAG45"/>
    <mergeCell ref="EAH45:EAP45"/>
    <mergeCell ref="DWM45:DWU45"/>
    <mergeCell ref="DWV45:DXD45"/>
    <mergeCell ref="DXE45:DXM45"/>
    <mergeCell ref="DXN45:DXV45"/>
    <mergeCell ref="DXW45:DYE45"/>
    <mergeCell ref="DYF45:DYN45"/>
    <mergeCell ref="EGW45:EHE45"/>
    <mergeCell ref="EHF45:EHN45"/>
    <mergeCell ref="EHO45:EHW45"/>
    <mergeCell ref="EHX45:EIF45"/>
    <mergeCell ref="EIG45:EIO45"/>
    <mergeCell ref="EIP45:EIX45"/>
    <mergeCell ref="EEU45:EFC45"/>
    <mergeCell ref="EFD45:EFL45"/>
    <mergeCell ref="EFM45:EFU45"/>
    <mergeCell ref="EFV45:EGD45"/>
    <mergeCell ref="EGE45:EGM45"/>
    <mergeCell ref="EGN45:EGV45"/>
    <mergeCell ref="ECS45:EDA45"/>
    <mergeCell ref="EDB45:EDJ45"/>
    <mergeCell ref="EDK45:EDS45"/>
    <mergeCell ref="EDT45:EEB45"/>
    <mergeCell ref="EEC45:EEK45"/>
    <mergeCell ref="EEL45:EET45"/>
    <mergeCell ref="ENC45:ENK45"/>
    <mergeCell ref="ENL45:ENT45"/>
    <mergeCell ref="ENU45:EOC45"/>
    <mergeCell ref="EOD45:EOL45"/>
    <mergeCell ref="EOM45:EOU45"/>
    <mergeCell ref="EOV45:EPD45"/>
    <mergeCell ref="ELA45:ELI45"/>
    <mergeCell ref="ELJ45:ELR45"/>
    <mergeCell ref="ELS45:EMA45"/>
    <mergeCell ref="EMB45:EMJ45"/>
    <mergeCell ref="EMK45:EMS45"/>
    <mergeCell ref="EMT45:ENB45"/>
    <mergeCell ref="EIY45:EJG45"/>
    <mergeCell ref="EJH45:EJP45"/>
    <mergeCell ref="EJQ45:EJY45"/>
    <mergeCell ref="EJZ45:EKH45"/>
    <mergeCell ref="EKI45:EKQ45"/>
    <mergeCell ref="EKR45:EKZ45"/>
    <mergeCell ref="ETI45:ETQ45"/>
    <mergeCell ref="ETR45:ETZ45"/>
    <mergeCell ref="EUA45:EUI45"/>
    <mergeCell ref="EUJ45:EUR45"/>
    <mergeCell ref="EUS45:EVA45"/>
    <mergeCell ref="EVB45:EVJ45"/>
    <mergeCell ref="ERG45:ERO45"/>
    <mergeCell ref="ERP45:ERX45"/>
    <mergeCell ref="ERY45:ESG45"/>
    <mergeCell ref="ESH45:ESP45"/>
    <mergeCell ref="ESQ45:ESY45"/>
    <mergeCell ref="ESZ45:ETH45"/>
    <mergeCell ref="EPE45:EPM45"/>
    <mergeCell ref="EPN45:EPV45"/>
    <mergeCell ref="EPW45:EQE45"/>
    <mergeCell ref="EQF45:EQN45"/>
    <mergeCell ref="EQO45:EQW45"/>
    <mergeCell ref="EQX45:ERF45"/>
    <mergeCell ref="EZO45:EZW45"/>
    <mergeCell ref="EZX45:FAF45"/>
    <mergeCell ref="FAG45:FAO45"/>
    <mergeCell ref="FAP45:FAX45"/>
    <mergeCell ref="FAY45:FBG45"/>
    <mergeCell ref="FBH45:FBP45"/>
    <mergeCell ref="EXM45:EXU45"/>
    <mergeCell ref="EXV45:EYD45"/>
    <mergeCell ref="EYE45:EYM45"/>
    <mergeCell ref="EYN45:EYV45"/>
    <mergeCell ref="EYW45:EZE45"/>
    <mergeCell ref="EZF45:EZN45"/>
    <mergeCell ref="EVK45:EVS45"/>
    <mergeCell ref="EVT45:EWB45"/>
    <mergeCell ref="EWC45:EWK45"/>
    <mergeCell ref="EWL45:EWT45"/>
    <mergeCell ref="EWU45:EXC45"/>
    <mergeCell ref="EXD45:EXL45"/>
    <mergeCell ref="FFU45:FGC45"/>
    <mergeCell ref="FGD45:FGL45"/>
    <mergeCell ref="FGM45:FGU45"/>
    <mergeCell ref="FGV45:FHD45"/>
    <mergeCell ref="FHE45:FHM45"/>
    <mergeCell ref="FHN45:FHV45"/>
    <mergeCell ref="FDS45:FEA45"/>
    <mergeCell ref="FEB45:FEJ45"/>
    <mergeCell ref="FEK45:FES45"/>
    <mergeCell ref="FET45:FFB45"/>
    <mergeCell ref="FFC45:FFK45"/>
    <mergeCell ref="FFL45:FFT45"/>
    <mergeCell ref="FBQ45:FBY45"/>
    <mergeCell ref="FBZ45:FCH45"/>
    <mergeCell ref="FCI45:FCQ45"/>
    <mergeCell ref="FCR45:FCZ45"/>
    <mergeCell ref="FDA45:FDI45"/>
    <mergeCell ref="FDJ45:FDR45"/>
    <mergeCell ref="FMA45:FMI45"/>
    <mergeCell ref="FMJ45:FMR45"/>
    <mergeCell ref="FMS45:FNA45"/>
    <mergeCell ref="FNB45:FNJ45"/>
    <mergeCell ref="FNK45:FNS45"/>
    <mergeCell ref="FNT45:FOB45"/>
    <mergeCell ref="FJY45:FKG45"/>
    <mergeCell ref="FKH45:FKP45"/>
    <mergeCell ref="FKQ45:FKY45"/>
    <mergeCell ref="FKZ45:FLH45"/>
    <mergeCell ref="FLI45:FLQ45"/>
    <mergeCell ref="FLR45:FLZ45"/>
    <mergeCell ref="FHW45:FIE45"/>
    <mergeCell ref="FIF45:FIN45"/>
    <mergeCell ref="FIO45:FIW45"/>
    <mergeCell ref="FIX45:FJF45"/>
    <mergeCell ref="FJG45:FJO45"/>
    <mergeCell ref="FJP45:FJX45"/>
    <mergeCell ref="FSG45:FSO45"/>
    <mergeCell ref="FSP45:FSX45"/>
    <mergeCell ref="FSY45:FTG45"/>
    <mergeCell ref="FTH45:FTP45"/>
    <mergeCell ref="FTQ45:FTY45"/>
    <mergeCell ref="FTZ45:FUH45"/>
    <mergeCell ref="FQE45:FQM45"/>
    <mergeCell ref="FQN45:FQV45"/>
    <mergeCell ref="FQW45:FRE45"/>
    <mergeCell ref="FRF45:FRN45"/>
    <mergeCell ref="FRO45:FRW45"/>
    <mergeCell ref="FRX45:FSF45"/>
    <mergeCell ref="FOC45:FOK45"/>
    <mergeCell ref="FOL45:FOT45"/>
    <mergeCell ref="FOU45:FPC45"/>
    <mergeCell ref="FPD45:FPL45"/>
    <mergeCell ref="FPM45:FPU45"/>
    <mergeCell ref="FPV45:FQD45"/>
    <mergeCell ref="FYM45:FYU45"/>
    <mergeCell ref="FYV45:FZD45"/>
    <mergeCell ref="FZE45:FZM45"/>
    <mergeCell ref="FZN45:FZV45"/>
    <mergeCell ref="FZW45:GAE45"/>
    <mergeCell ref="GAF45:GAN45"/>
    <mergeCell ref="FWK45:FWS45"/>
    <mergeCell ref="FWT45:FXB45"/>
    <mergeCell ref="FXC45:FXK45"/>
    <mergeCell ref="FXL45:FXT45"/>
    <mergeCell ref="FXU45:FYC45"/>
    <mergeCell ref="FYD45:FYL45"/>
    <mergeCell ref="FUI45:FUQ45"/>
    <mergeCell ref="FUR45:FUZ45"/>
    <mergeCell ref="FVA45:FVI45"/>
    <mergeCell ref="FVJ45:FVR45"/>
    <mergeCell ref="FVS45:FWA45"/>
    <mergeCell ref="FWB45:FWJ45"/>
    <mergeCell ref="GES45:GFA45"/>
    <mergeCell ref="GFB45:GFJ45"/>
    <mergeCell ref="GFK45:GFS45"/>
    <mergeCell ref="GFT45:GGB45"/>
    <mergeCell ref="GGC45:GGK45"/>
    <mergeCell ref="GGL45:GGT45"/>
    <mergeCell ref="GCQ45:GCY45"/>
    <mergeCell ref="GCZ45:GDH45"/>
    <mergeCell ref="GDI45:GDQ45"/>
    <mergeCell ref="GDR45:GDZ45"/>
    <mergeCell ref="GEA45:GEI45"/>
    <mergeCell ref="GEJ45:GER45"/>
    <mergeCell ref="GAO45:GAW45"/>
    <mergeCell ref="GAX45:GBF45"/>
    <mergeCell ref="GBG45:GBO45"/>
    <mergeCell ref="GBP45:GBX45"/>
    <mergeCell ref="GBY45:GCG45"/>
    <mergeCell ref="GCH45:GCP45"/>
    <mergeCell ref="GKY45:GLG45"/>
    <mergeCell ref="GLH45:GLP45"/>
    <mergeCell ref="GLQ45:GLY45"/>
    <mergeCell ref="GLZ45:GMH45"/>
    <mergeCell ref="GMI45:GMQ45"/>
    <mergeCell ref="GMR45:GMZ45"/>
    <mergeCell ref="GIW45:GJE45"/>
    <mergeCell ref="GJF45:GJN45"/>
    <mergeCell ref="GJO45:GJW45"/>
    <mergeCell ref="GJX45:GKF45"/>
    <mergeCell ref="GKG45:GKO45"/>
    <mergeCell ref="GKP45:GKX45"/>
    <mergeCell ref="GGU45:GHC45"/>
    <mergeCell ref="GHD45:GHL45"/>
    <mergeCell ref="GHM45:GHU45"/>
    <mergeCell ref="GHV45:GID45"/>
    <mergeCell ref="GIE45:GIM45"/>
    <mergeCell ref="GIN45:GIV45"/>
    <mergeCell ref="GRE45:GRM45"/>
    <mergeCell ref="GRN45:GRV45"/>
    <mergeCell ref="GRW45:GSE45"/>
    <mergeCell ref="GSF45:GSN45"/>
    <mergeCell ref="GSO45:GSW45"/>
    <mergeCell ref="GSX45:GTF45"/>
    <mergeCell ref="GPC45:GPK45"/>
    <mergeCell ref="GPL45:GPT45"/>
    <mergeCell ref="GPU45:GQC45"/>
    <mergeCell ref="GQD45:GQL45"/>
    <mergeCell ref="GQM45:GQU45"/>
    <mergeCell ref="GQV45:GRD45"/>
    <mergeCell ref="GNA45:GNI45"/>
    <mergeCell ref="GNJ45:GNR45"/>
    <mergeCell ref="GNS45:GOA45"/>
    <mergeCell ref="GOB45:GOJ45"/>
    <mergeCell ref="GOK45:GOS45"/>
    <mergeCell ref="GOT45:GPB45"/>
    <mergeCell ref="GXK45:GXS45"/>
    <mergeCell ref="GXT45:GYB45"/>
    <mergeCell ref="GYC45:GYK45"/>
    <mergeCell ref="GYL45:GYT45"/>
    <mergeCell ref="GYU45:GZC45"/>
    <mergeCell ref="GZD45:GZL45"/>
    <mergeCell ref="GVI45:GVQ45"/>
    <mergeCell ref="GVR45:GVZ45"/>
    <mergeCell ref="GWA45:GWI45"/>
    <mergeCell ref="GWJ45:GWR45"/>
    <mergeCell ref="GWS45:GXA45"/>
    <mergeCell ref="GXB45:GXJ45"/>
    <mergeCell ref="GTG45:GTO45"/>
    <mergeCell ref="GTP45:GTX45"/>
    <mergeCell ref="GTY45:GUG45"/>
    <mergeCell ref="GUH45:GUP45"/>
    <mergeCell ref="GUQ45:GUY45"/>
    <mergeCell ref="GUZ45:GVH45"/>
    <mergeCell ref="HDQ45:HDY45"/>
    <mergeCell ref="HDZ45:HEH45"/>
    <mergeCell ref="HEI45:HEQ45"/>
    <mergeCell ref="HER45:HEZ45"/>
    <mergeCell ref="HFA45:HFI45"/>
    <mergeCell ref="HFJ45:HFR45"/>
    <mergeCell ref="HBO45:HBW45"/>
    <mergeCell ref="HBX45:HCF45"/>
    <mergeCell ref="HCG45:HCO45"/>
    <mergeCell ref="HCP45:HCX45"/>
    <mergeCell ref="HCY45:HDG45"/>
    <mergeCell ref="HDH45:HDP45"/>
    <mergeCell ref="GZM45:GZU45"/>
    <mergeCell ref="GZV45:HAD45"/>
    <mergeCell ref="HAE45:HAM45"/>
    <mergeCell ref="HAN45:HAV45"/>
    <mergeCell ref="HAW45:HBE45"/>
    <mergeCell ref="HBF45:HBN45"/>
    <mergeCell ref="HJW45:HKE45"/>
    <mergeCell ref="HKF45:HKN45"/>
    <mergeCell ref="HKO45:HKW45"/>
    <mergeCell ref="HKX45:HLF45"/>
    <mergeCell ref="HLG45:HLO45"/>
    <mergeCell ref="HLP45:HLX45"/>
    <mergeCell ref="HHU45:HIC45"/>
    <mergeCell ref="HID45:HIL45"/>
    <mergeCell ref="HIM45:HIU45"/>
    <mergeCell ref="HIV45:HJD45"/>
    <mergeCell ref="HJE45:HJM45"/>
    <mergeCell ref="HJN45:HJV45"/>
    <mergeCell ref="HFS45:HGA45"/>
    <mergeCell ref="HGB45:HGJ45"/>
    <mergeCell ref="HGK45:HGS45"/>
    <mergeCell ref="HGT45:HHB45"/>
    <mergeCell ref="HHC45:HHK45"/>
    <mergeCell ref="HHL45:HHT45"/>
    <mergeCell ref="HQC45:HQK45"/>
    <mergeCell ref="HQL45:HQT45"/>
    <mergeCell ref="HQU45:HRC45"/>
    <mergeCell ref="HRD45:HRL45"/>
    <mergeCell ref="HRM45:HRU45"/>
    <mergeCell ref="HRV45:HSD45"/>
    <mergeCell ref="HOA45:HOI45"/>
    <mergeCell ref="HOJ45:HOR45"/>
    <mergeCell ref="HOS45:HPA45"/>
    <mergeCell ref="HPB45:HPJ45"/>
    <mergeCell ref="HPK45:HPS45"/>
    <mergeCell ref="HPT45:HQB45"/>
    <mergeCell ref="HLY45:HMG45"/>
    <mergeCell ref="HMH45:HMP45"/>
    <mergeCell ref="HMQ45:HMY45"/>
    <mergeCell ref="HMZ45:HNH45"/>
    <mergeCell ref="HNI45:HNQ45"/>
    <mergeCell ref="HNR45:HNZ45"/>
    <mergeCell ref="HWI45:HWQ45"/>
    <mergeCell ref="HWR45:HWZ45"/>
    <mergeCell ref="HXA45:HXI45"/>
    <mergeCell ref="HXJ45:HXR45"/>
    <mergeCell ref="HXS45:HYA45"/>
    <mergeCell ref="HYB45:HYJ45"/>
    <mergeCell ref="HUG45:HUO45"/>
    <mergeCell ref="HUP45:HUX45"/>
    <mergeCell ref="HUY45:HVG45"/>
    <mergeCell ref="HVH45:HVP45"/>
    <mergeCell ref="HVQ45:HVY45"/>
    <mergeCell ref="HVZ45:HWH45"/>
    <mergeCell ref="HSE45:HSM45"/>
    <mergeCell ref="HSN45:HSV45"/>
    <mergeCell ref="HSW45:HTE45"/>
    <mergeCell ref="HTF45:HTN45"/>
    <mergeCell ref="HTO45:HTW45"/>
    <mergeCell ref="HTX45:HUF45"/>
    <mergeCell ref="ICO45:ICW45"/>
    <mergeCell ref="ICX45:IDF45"/>
    <mergeCell ref="IDG45:IDO45"/>
    <mergeCell ref="IDP45:IDX45"/>
    <mergeCell ref="IDY45:IEG45"/>
    <mergeCell ref="IEH45:IEP45"/>
    <mergeCell ref="IAM45:IAU45"/>
    <mergeCell ref="IAV45:IBD45"/>
    <mergeCell ref="IBE45:IBM45"/>
    <mergeCell ref="IBN45:IBV45"/>
    <mergeCell ref="IBW45:ICE45"/>
    <mergeCell ref="ICF45:ICN45"/>
    <mergeCell ref="HYK45:HYS45"/>
    <mergeCell ref="HYT45:HZB45"/>
    <mergeCell ref="HZC45:HZK45"/>
    <mergeCell ref="HZL45:HZT45"/>
    <mergeCell ref="HZU45:IAC45"/>
    <mergeCell ref="IAD45:IAL45"/>
    <mergeCell ref="IIU45:IJC45"/>
    <mergeCell ref="IJD45:IJL45"/>
    <mergeCell ref="IJM45:IJU45"/>
    <mergeCell ref="IJV45:IKD45"/>
    <mergeCell ref="IKE45:IKM45"/>
    <mergeCell ref="IKN45:IKV45"/>
    <mergeCell ref="IGS45:IHA45"/>
    <mergeCell ref="IHB45:IHJ45"/>
    <mergeCell ref="IHK45:IHS45"/>
    <mergeCell ref="IHT45:IIB45"/>
    <mergeCell ref="IIC45:IIK45"/>
    <mergeCell ref="IIL45:IIT45"/>
    <mergeCell ref="IEQ45:IEY45"/>
    <mergeCell ref="IEZ45:IFH45"/>
    <mergeCell ref="IFI45:IFQ45"/>
    <mergeCell ref="IFR45:IFZ45"/>
    <mergeCell ref="IGA45:IGI45"/>
    <mergeCell ref="IGJ45:IGR45"/>
    <mergeCell ref="IPA45:IPI45"/>
    <mergeCell ref="IPJ45:IPR45"/>
    <mergeCell ref="IPS45:IQA45"/>
    <mergeCell ref="IQB45:IQJ45"/>
    <mergeCell ref="IQK45:IQS45"/>
    <mergeCell ref="IQT45:IRB45"/>
    <mergeCell ref="IMY45:ING45"/>
    <mergeCell ref="INH45:INP45"/>
    <mergeCell ref="INQ45:INY45"/>
    <mergeCell ref="INZ45:IOH45"/>
    <mergeCell ref="IOI45:IOQ45"/>
    <mergeCell ref="IOR45:IOZ45"/>
    <mergeCell ref="IKW45:ILE45"/>
    <mergeCell ref="ILF45:ILN45"/>
    <mergeCell ref="ILO45:ILW45"/>
    <mergeCell ref="ILX45:IMF45"/>
    <mergeCell ref="IMG45:IMO45"/>
    <mergeCell ref="IMP45:IMX45"/>
    <mergeCell ref="IVG45:IVO45"/>
    <mergeCell ref="IVP45:IVX45"/>
    <mergeCell ref="IVY45:IWG45"/>
    <mergeCell ref="IWH45:IWP45"/>
    <mergeCell ref="IWQ45:IWY45"/>
    <mergeCell ref="IWZ45:IXH45"/>
    <mergeCell ref="ITE45:ITM45"/>
    <mergeCell ref="ITN45:ITV45"/>
    <mergeCell ref="ITW45:IUE45"/>
    <mergeCell ref="IUF45:IUN45"/>
    <mergeCell ref="IUO45:IUW45"/>
    <mergeCell ref="IUX45:IVF45"/>
    <mergeCell ref="IRC45:IRK45"/>
    <mergeCell ref="IRL45:IRT45"/>
    <mergeCell ref="IRU45:ISC45"/>
    <mergeCell ref="ISD45:ISL45"/>
    <mergeCell ref="ISM45:ISU45"/>
    <mergeCell ref="ISV45:ITD45"/>
    <mergeCell ref="JBM45:JBU45"/>
    <mergeCell ref="JBV45:JCD45"/>
    <mergeCell ref="JCE45:JCM45"/>
    <mergeCell ref="JCN45:JCV45"/>
    <mergeCell ref="JCW45:JDE45"/>
    <mergeCell ref="JDF45:JDN45"/>
    <mergeCell ref="IZK45:IZS45"/>
    <mergeCell ref="IZT45:JAB45"/>
    <mergeCell ref="JAC45:JAK45"/>
    <mergeCell ref="JAL45:JAT45"/>
    <mergeCell ref="JAU45:JBC45"/>
    <mergeCell ref="JBD45:JBL45"/>
    <mergeCell ref="IXI45:IXQ45"/>
    <mergeCell ref="IXR45:IXZ45"/>
    <mergeCell ref="IYA45:IYI45"/>
    <mergeCell ref="IYJ45:IYR45"/>
    <mergeCell ref="IYS45:IZA45"/>
    <mergeCell ref="IZB45:IZJ45"/>
    <mergeCell ref="JHS45:JIA45"/>
    <mergeCell ref="JIB45:JIJ45"/>
    <mergeCell ref="JIK45:JIS45"/>
    <mergeCell ref="JIT45:JJB45"/>
    <mergeCell ref="JJC45:JJK45"/>
    <mergeCell ref="JJL45:JJT45"/>
    <mergeCell ref="JFQ45:JFY45"/>
    <mergeCell ref="JFZ45:JGH45"/>
    <mergeCell ref="JGI45:JGQ45"/>
    <mergeCell ref="JGR45:JGZ45"/>
    <mergeCell ref="JHA45:JHI45"/>
    <mergeCell ref="JHJ45:JHR45"/>
    <mergeCell ref="JDO45:JDW45"/>
    <mergeCell ref="JDX45:JEF45"/>
    <mergeCell ref="JEG45:JEO45"/>
    <mergeCell ref="JEP45:JEX45"/>
    <mergeCell ref="JEY45:JFG45"/>
    <mergeCell ref="JFH45:JFP45"/>
    <mergeCell ref="JNY45:JOG45"/>
    <mergeCell ref="JOH45:JOP45"/>
    <mergeCell ref="JOQ45:JOY45"/>
    <mergeCell ref="JOZ45:JPH45"/>
    <mergeCell ref="JPI45:JPQ45"/>
    <mergeCell ref="JPR45:JPZ45"/>
    <mergeCell ref="JLW45:JME45"/>
    <mergeCell ref="JMF45:JMN45"/>
    <mergeCell ref="JMO45:JMW45"/>
    <mergeCell ref="JMX45:JNF45"/>
    <mergeCell ref="JNG45:JNO45"/>
    <mergeCell ref="JNP45:JNX45"/>
    <mergeCell ref="JJU45:JKC45"/>
    <mergeCell ref="JKD45:JKL45"/>
    <mergeCell ref="JKM45:JKU45"/>
    <mergeCell ref="JKV45:JLD45"/>
    <mergeCell ref="JLE45:JLM45"/>
    <mergeCell ref="JLN45:JLV45"/>
    <mergeCell ref="JUE45:JUM45"/>
    <mergeCell ref="JUN45:JUV45"/>
    <mergeCell ref="JUW45:JVE45"/>
    <mergeCell ref="JVF45:JVN45"/>
    <mergeCell ref="JVO45:JVW45"/>
    <mergeCell ref="JVX45:JWF45"/>
    <mergeCell ref="JSC45:JSK45"/>
    <mergeCell ref="JSL45:JST45"/>
    <mergeCell ref="JSU45:JTC45"/>
    <mergeCell ref="JTD45:JTL45"/>
    <mergeCell ref="JTM45:JTU45"/>
    <mergeCell ref="JTV45:JUD45"/>
    <mergeCell ref="JQA45:JQI45"/>
    <mergeCell ref="JQJ45:JQR45"/>
    <mergeCell ref="JQS45:JRA45"/>
    <mergeCell ref="JRB45:JRJ45"/>
    <mergeCell ref="JRK45:JRS45"/>
    <mergeCell ref="JRT45:JSB45"/>
    <mergeCell ref="KAK45:KAS45"/>
    <mergeCell ref="KAT45:KBB45"/>
    <mergeCell ref="KBC45:KBK45"/>
    <mergeCell ref="KBL45:KBT45"/>
    <mergeCell ref="KBU45:KCC45"/>
    <mergeCell ref="KCD45:KCL45"/>
    <mergeCell ref="JYI45:JYQ45"/>
    <mergeCell ref="JYR45:JYZ45"/>
    <mergeCell ref="JZA45:JZI45"/>
    <mergeCell ref="JZJ45:JZR45"/>
    <mergeCell ref="JZS45:KAA45"/>
    <mergeCell ref="KAB45:KAJ45"/>
    <mergeCell ref="JWG45:JWO45"/>
    <mergeCell ref="JWP45:JWX45"/>
    <mergeCell ref="JWY45:JXG45"/>
    <mergeCell ref="JXH45:JXP45"/>
    <mergeCell ref="JXQ45:JXY45"/>
    <mergeCell ref="JXZ45:JYH45"/>
    <mergeCell ref="KGQ45:KGY45"/>
    <mergeCell ref="KGZ45:KHH45"/>
    <mergeCell ref="KHI45:KHQ45"/>
    <mergeCell ref="KHR45:KHZ45"/>
    <mergeCell ref="KIA45:KII45"/>
    <mergeCell ref="KIJ45:KIR45"/>
    <mergeCell ref="KEO45:KEW45"/>
    <mergeCell ref="KEX45:KFF45"/>
    <mergeCell ref="KFG45:KFO45"/>
    <mergeCell ref="KFP45:KFX45"/>
    <mergeCell ref="KFY45:KGG45"/>
    <mergeCell ref="KGH45:KGP45"/>
    <mergeCell ref="KCM45:KCU45"/>
    <mergeCell ref="KCV45:KDD45"/>
    <mergeCell ref="KDE45:KDM45"/>
    <mergeCell ref="KDN45:KDV45"/>
    <mergeCell ref="KDW45:KEE45"/>
    <mergeCell ref="KEF45:KEN45"/>
    <mergeCell ref="KMW45:KNE45"/>
    <mergeCell ref="KNF45:KNN45"/>
    <mergeCell ref="KNO45:KNW45"/>
    <mergeCell ref="KNX45:KOF45"/>
    <mergeCell ref="KOG45:KOO45"/>
    <mergeCell ref="KOP45:KOX45"/>
    <mergeCell ref="KKU45:KLC45"/>
    <mergeCell ref="KLD45:KLL45"/>
    <mergeCell ref="KLM45:KLU45"/>
    <mergeCell ref="KLV45:KMD45"/>
    <mergeCell ref="KME45:KMM45"/>
    <mergeCell ref="KMN45:KMV45"/>
    <mergeCell ref="KIS45:KJA45"/>
    <mergeCell ref="KJB45:KJJ45"/>
    <mergeCell ref="KJK45:KJS45"/>
    <mergeCell ref="KJT45:KKB45"/>
    <mergeCell ref="KKC45:KKK45"/>
    <mergeCell ref="KKL45:KKT45"/>
    <mergeCell ref="KTC45:KTK45"/>
    <mergeCell ref="KTL45:KTT45"/>
    <mergeCell ref="KTU45:KUC45"/>
    <mergeCell ref="KUD45:KUL45"/>
    <mergeCell ref="KUM45:KUU45"/>
    <mergeCell ref="KUV45:KVD45"/>
    <mergeCell ref="KRA45:KRI45"/>
    <mergeCell ref="KRJ45:KRR45"/>
    <mergeCell ref="KRS45:KSA45"/>
    <mergeCell ref="KSB45:KSJ45"/>
    <mergeCell ref="KSK45:KSS45"/>
    <mergeCell ref="KST45:KTB45"/>
    <mergeCell ref="KOY45:KPG45"/>
    <mergeCell ref="KPH45:KPP45"/>
    <mergeCell ref="KPQ45:KPY45"/>
    <mergeCell ref="KPZ45:KQH45"/>
    <mergeCell ref="KQI45:KQQ45"/>
    <mergeCell ref="KQR45:KQZ45"/>
    <mergeCell ref="KZI45:KZQ45"/>
    <mergeCell ref="KZR45:KZZ45"/>
    <mergeCell ref="LAA45:LAI45"/>
    <mergeCell ref="LAJ45:LAR45"/>
    <mergeCell ref="LAS45:LBA45"/>
    <mergeCell ref="LBB45:LBJ45"/>
    <mergeCell ref="KXG45:KXO45"/>
    <mergeCell ref="KXP45:KXX45"/>
    <mergeCell ref="KXY45:KYG45"/>
    <mergeCell ref="KYH45:KYP45"/>
    <mergeCell ref="KYQ45:KYY45"/>
    <mergeCell ref="KYZ45:KZH45"/>
    <mergeCell ref="KVE45:KVM45"/>
    <mergeCell ref="KVN45:KVV45"/>
    <mergeCell ref="KVW45:KWE45"/>
    <mergeCell ref="KWF45:KWN45"/>
    <mergeCell ref="KWO45:KWW45"/>
    <mergeCell ref="KWX45:KXF45"/>
    <mergeCell ref="LFO45:LFW45"/>
    <mergeCell ref="LFX45:LGF45"/>
    <mergeCell ref="LGG45:LGO45"/>
    <mergeCell ref="LGP45:LGX45"/>
    <mergeCell ref="LGY45:LHG45"/>
    <mergeCell ref="LHH45:LHP45"/>
    <mergeCell ref="LDM45:LDU45"/>
    <mergeCell ref="LDV45:LED45"/>
    <mergeCell ref="LEE45:LEM45"/>
    <mergeCell ref="LEN45:LEV45"/>
    <mergeCell ref="LEW45:LFE45"/>
    <mergeCell ref="LFF45:LFN45"/>
    <mergeCell ref="LBK45:LBS45"/>
    <mergeCell ref="LBT45:LCB45"/>
    <mergeCell ref="LCC45:LCK45"/>
    <mergeCell ref="LCL45:LCT45"/>
    <mergeCell ref="LCU45:LDC45"/>
    <mergeCell ref="LDD45:LDL45"/>
    <mergeCell ref="LLU45:LMC45"/>
    <mergeCell ref="LMD45:LML45"/>
    <mergeCell ref="LMM45:LMU45"/>
    <mergeCell ref="LMV45:LND45"/>
    <mergeCell ref="LNE45:LNM45"/>
    <mergeCell ref="LNN45:LNV45"/>
    <mergeCell ref="LJS45:LKA45"/>
    <mergeCell ref="LKB45:LKJ45"/>
    <mergeCell ref="LKK45:LKS45"/>
    <mergeCell ref="LKT45:LLB45"/>
    <mergeCell ref="LLC45:LLK45"/>
    <mergeCell ref="LLL45:LLT45"/>
    <mergeCell ref="LHQ45:LHY45"/>
    <mergeCell ref="LHZ45:LIH45"/>
    <mergeCell ref="LII45:LIQ45"/>
    <mergeCell ref="LIR45:LIZ45"/>
    <mergeCell ref="LJA45:LJI45"/>
    <mergeCell ref="LJJ45:LJR45"/>
    <mergeCell ref="LSA45:LSI45"/>
    <mergeCell ref="LSJ45:LSR45"/>
    <mergeCell ref="LSS45:LTA45"/>
    <mergeCell ref="LTB45:LTJ45"/>
    <mergeCell ref="LTK45:LTS45"/>
    <mergeCell ref="LTT45:LUB45"/>
    <mergeCell ref="LPY45:LQG45"/>
    <mergeCell ref="LQH45:LQP45"/>
    <mergeCell ref="LQQ45:LQY45"/>
    <mergeCell ref="LQZ45:LRH45"/>
    <mergeCell ref="LRI45:LRQ45"/>
    <mergeCell ref="LRR45:LRZ45"/>
    <mergeCell ref="LNW45:LOE45"/>
    <mergeCell ref="LOF45:LON45"/>
    <mergeCell ref="LOO45:LOW45"/>
    <mergeCell ref="LOX45:LPF45"/>
    <mergeCell ref="LPG45:LPO45"/>
    <mergeCell ref="LPP45:LPX45"/>
    <mergeCell ref="LYG45:LYO45"/>
    <mergeCell ref="LYP45:LYX45"/>
    <mergeCell ref="LYY45:LZG45"/>
    <mergeCell ref="LZH45:LZP45"/>
    <mergeCell ref="LZQ45:LZY45"/>
    <mergeCell ref="LZZ45:MAH45"/>
    <mergeCell ref="LWE45:LWM45"/>
    <mergeCell ref="LWN45:LWV45"/>
    <mergeCell ref="LWW45:LXE45"/>
    <mergeCell ref="LXF45:LXN45"/>
    <mergeCell ref="LXO45:LXW45"/>
    <mergeCell ref="LXX45:LYF45"/>
    <mergeCell ref="LUC45:LUK45"/>
    <mergeCell ref="LUL45:LUT45"/>
    <mergeCell ref="LUU45:LVC45"/>
    <mergeCell ref="LVD45:LVL45"/>
    <mergeCell ref="LVM45:LVU45"/>
    <mergeCell ref="LVV45:LWD45"/>
    <mergeCell ref="MEM45:MEU45"/>
    <mergeCell ref="MEV45:MFD45"/>
    <mergeCell ref="MFE45:MFM45"/>
    <mergeCell ref="MFN45:MFV45"/>
    <mergeCell ref="MFW45:MGE45"/>
    <mergeCell ref="MGF45:MGN45"/>
    <mergeCell ref="MCK45:MCS45"/>
    <mergeCell ref="MCT45:MDB45"/>
    <mergeCell ref="MDC45:MDK45"/>
    <mergeCell ref="MDL45:MDT45"/>
    <mergeCell ref="MDU45:MEC45"/>
    <mergeCell ref="MED45:MEL45"/>
    <mergeCell ref="MAI45:MAQ45"/>
    <mergeCell ref="MAR45:MAZ45"/>
    <mergeCell ref="MBA45:MBI45"/>
    <mergeCell ref="MBJ45:MBR45"/>
    <mergeCell ref="MBS45:MCA45"/>
    <mergeCell ref="MCB45:MCJ45"/>
    <mergeCell ref="MKS45:MLA45"/>
    <mergeCell ref="MLB45:MLJ45"/>
    <mergeCell ref="MLK45:MLS45"/>
    <mergeCell ref="MLT45:MMB45"/>
    <mergeCell ref="MMC45:MMK45"/>
    <mergeCell ref="MML45:MMT45"/>
    <mergeCell ref="MIQ45:MIY45"/>
    <mergeCell ref="MIZ45:MJH45"/>
    <mergeCell ref="MJI45:MJQ45"/>
    <mergeCell ref="MJR45:MJZ45"/>
    <mergeCell ref="MKA45:MKI45"/>
    <mergeCell ref="MKJ45:MKR45"/>
    <mergeCell ref="MGO45:MGW45"/>
    <mergeCell ref="MGX45:MHF45"/>
    <mergeCell ref="MHG45:MHO45"/>
    <mergeCell ref="MHP45:MHX45"/>
    <mergeCell ref="MHY45:MIG45"/>
    <mergeCell ref="MIH45:MIP45"/>
    <mergeCell ref="MQY45:MRG45"/>
    <mergeCell ref="MRH45:MRP45"/>
    <mergeCell ref="MRQ45:MRY45"/>
    <mergeCell ref="MRZ45:MSH45"/>
    <mergeCell ref="MSI45:MSQ45"/>
    <mergeCell ref="MSR45:MSZ45"/>
    <mergeCell ref="MOW45:MPE45"/>
    <mergeCell ref="MPF45:MPN45"/>
    <mergeCell ref="MPO45:MPW45"/>
    <mergeCell ref="MPX45:MQF45"/>
    <mergeCell ref="MQG45:MQO45"/>
    <mergeCell ref="MQP45:MQX45"/>
    <mergeCell ref="MMU45:MNC45"/>
    <mergeCell ref="MND45:MNL45"/>
    <mergeCell ref="MNM45:MNU45"/>
    <mergeCell ref="MNV45:MOD45"/>
    <mergeCell ref="MOE45:MOM45"/>
    <mergeCell ref="MON45:MOV45"/>
    <mergeCell ref="MXE45:MXM45"/>
    <mergeCell ref="MXN45:MXV45"/>
    <mergeCell ref="MXW45:MYE45"/>
    <mergeCell ref="MYF45:MYN45"/>
    <mergeCell ref="MYO45:MYW45"/>
    <mergeCell ref="MYX45:MZF45"/>
    <mergeCell ref="MVC45:MVK45"/>
    <mergeCell ref="MVL45:MVT45"/>
    <mergeCell ref="MVU45:MWC45"/>
    <mergeCell ref="MWD45:MWL45"/>
    <mergeCell ref="MWM45:MWU45"/>
    <mergeCell ref="MWV45:MXD45"/>
    <mergeCell ref="MTA45:MTI45"/>
    <mergeCell ref="MTJ45:MTR45"/>
    <mergeCell ref="MTS45:MUA45"/>
    <mergeCell ref="MUB45:MUJ45"/>
    <mergeCell ref="MUK45:MUS45"/>
    <mergeCell ref="MUT45:MVB45"/>
    <mergeCell ref="NDK45:NDS45"/>
    <mergeCell ref="NDT45:NEB45"/>
    <mergeCell ref="NEC45:NEK45"/>
    <mergeCell ref="NEL45:NET45"/>
    <mergeCell ref="NEU45:NFC45"/>
    <mergeCell ref="NFD45:NFL45"/>
    <mergeCell ref="NBI45:NBQ45"/>
    <mergeCell ref="NBR45:NBZ45"/>
    <mergeCell ref="NCA45:NCI45"/>
    <mergeCell ref="NCJ45:NCR45"/>
    <mergeCell ref="NCS45:NDA45"/>
    <mergeCell ref="NDB45:NDJ45"/>
    <mergeCell ref="MZG45:MZO45"/>
    <mergeCell ref="MZP45:MZX45"/>
    <mergeCell ref="MZY45:NAG45"/>
    <mergeCell ref="NAH45:NAP45"/>
    <mergeCell ref="NAQ45:NAY45"/>
    <mergeCell ref="NAZ45:NBH45"/>
    <mergeCell ref="NJQ45:NJY45"/>
    <mergeCell ref="NJZ45:NKH45"/>
    <mergeCell ref="NKI45:NKQ45"/>
    <mergeCell ref="NKR45:NKZ45"/>
    <mergeCell ref="NLA45:NLI45"/>
    <mergeCell ref="NLJ45:NLR45"/>
    <mergeCell ref="NHO45:NHW45"/>
    <mergeCell ref="NHX45:NIF45"/>
    <mergeCell ref="NIG45:NIO45"/>
    <mergeCell ref="NIP45:NIX45"/>
    <mergeCell ref="NIY45:NJG45"/>
    <mergeCell ref="NJH45:NJP45"/>
    <mergeCell ref="NFM45:NFU45"/>
    <mergeCell ref="NFV45:NGD45"/>
    <mergeCell ref="NGE45:NGM45"/>
    <mergeCell ref="NGN45:NGV45"/>
    <mergeCell ref="NGW45:NHE45"/>
    <mergeCell ref="NHF45:NHN45"/>
    <mergeCell ref="NPW45:NQE45"/>
    <mergeCell ref="NQF45:NQN45"/>
    <mergeCell ref="NQO45:NQW45"/>
    <mergeCell ref="NQX45:NRF45"/>
    <mergeCell ref="NRG45:NRO45"/>
    <mergeCell ref="NRP45:NRX45"/>
    <mergeCell ref="NNU45:NOC45"/>
    <mergeCell ref="NOD45:NOL45"/>
    <mergeCell ref="NOM45:NOU45"/>
    <mergeCell ref="NOV45:NPD45"/>
    <mergeCell ref="NPE45:NPM45"/>
    <mergeCell ref="NPN45:NPV45"/>
    <mergeCell ref="NLS45:NMA45"/>
    <mergeCell ref="NMB45:NMJ45"/>
    <mergeCell ref="NMK45:NMS45"/>
    <mergeCell ref="NMT45:NNB45"/>
    <mergeCell ref="NNC45:NNK45"/>
    <mergeCell ref="NNL45:NNT45"/>
    <mergeCell ref="NWC45:NWK45"/>
    <mergeCell ref="NWL45:NWT45"/>
    <mergeCell ref="NWU45:NXC45"/>
    <mergeCell ref="NXD45:NXL45"/>
    <mergeCell ref="NXM45:NXU45"/>
    <mergeCell ref="NXV45:NYD45"/>
    <mergeCell ref="NUA45:NUI45"/>
    <mergeCell ref="NUJ45:NUR45"/>
    <mergeCell ref="NUS45:NVA45"/>
    <mergeCell ref="NVB45:NVJ45"/>
    <mergeCell ref="NVK45:NVS45"/>
    <mergeCell ref="NVT45:NWB45"/>
    <mergeCell ref="NRY45:NSG45"/>
    <mergeCell ref="NSH45:NSP45"/>
    <mergeCell ref="NSQ45:NSY45"/>
    <mergeCell ref="NSZ45:NTH45"/>
    <mergeCell ref="NTI45:NTQ45"/>
    <mergeCell ref="NTR45:NTZ45"/>
    <mergeCell ref="OCI45:OCQ45"/>
    <mergeCell ref="OCR45:OCZ45"/>
    <mergeCell ref="ODA45:ODI45"/>
    <mergeCell ref="ODJ45:ODR45"/>
    <mergeCell ref="ODS45:OEA45"/>
    <mergeCell ref="OEB45:OEJ45"/>
    <mergeCell ref="OAG45:OAO45"/>
    <mergeCell ref="OAP45:OAX45"/>
    <mergeCell ref="OAY45:OBG45"/>
    <mergeCell ref="OBH45:OBP45"/>
    <mergeCell ref="OBQ45:OBY45"/>
    <mergeCell ref="OBZ45:OCH45"/>
    <mergeCell ref="NYE45:NYM45"/>
    <mergeCell ref="NYN45:NYV45"/>
    <mergeCell ref="NYW45:NZE45"/>
    <mergeCell ref="NZF45:NZN45"/>
    <mergeCell ref="NZO45:NZW45"/>
    <mergeCell ref="NZX45:OAF45"/>
    <mergeCell ref="OIO45:OIW45"/>
    <mergeCell ref="OIX45:OJF45"/>
    <mergeCell ref="OJG45:OJO45"/>
    <mergeCell ref="OJP45:OJX45"/>
    <mergeCell ref="OJY45:OKG45"/>
    <mergeCell ref="OKH45:OKP45"/>
    <mergeCell ref="OGM45:OGU45"/>
    <mergeCell ref="OGV45:OHD45"/>
    <mergeCell ref="OHE45:OHM45"/>
    <mergeCell ref="OHN45:OHV45"/>
    <mergeCell ref="OHW45:OIE45"/>
    <mergeCell ref="OIF45:OIN45"/>
    <mergeCell ref="OEK45:OES45"/>
    <mergeCell ref="OET45:OFB45"/>
    <mergeCell ref="OFC45:OFK45"/>
    <mergeCell ref="OFL45:OFT45"/>
    <mergeCell ref="OFU45:OGC45"/>
    <mergeCell ref="OGD45:OGL45"/>
    <mergeCell ref="OOU45:OPC45"/>
    <mergeCell ref="OPD45:OPL45"/>
    <mergeCell ref="OPM45:OPU45"/>
    <mergeCell ref="OPV45:OQD45"/>
    <mergeCell ref="OQE45:OQM45"/>
    <mergeCell ref="OQN45:OQV45"/>
    <mergeCell ref="OMS45:ONA45"/>
    <mergeCell ref="ONB45:ONJ45"/>
    <mergeCell ref="ONK45:ONS45"/>
    <mergeCell ref="ONT45:OOB45"/>
    <mergeCell ref="OOC45:OOK45"/>
    <mergeCell ref="OOL45:OOT45"/>
    <mergeCell ref="OKQ45:OKY45"/>
    <mergeCell ref="OKZ45:OLH45"/>
    <mergeCell ref="OLI45:OLQ45"/>
    <mergeCell ref="OLR45:OLZ45"/>
    <mergeCell ref="OMA45:OMI45"/>
    <mergeCell ref="OMJ45:OMR45"/>
    <mergeCell ref="OVA45:OVI45"/>
    <mergeCell ref="OVJ45:OVR45"/>
    <mergeCell ref="OVS45:OWA45"/>
    <mergeCell ref="OWB45:OWJ45"/>
    <mergeCell ref="OWK45:OWS45"/>
    <mergeCell ref="OWT45:OXB45"/>
    <mergeCell ref="OSY45:OTG45"/>
    <mergeCell ref="OTH45:OTP45"/>
    <mergeCell ref="OTQ45:OTY45"/>
    <mergeCell ref="OTZ45:OUH45"/>
    <mergeCell ref="OUI45:OUQ45"/>
    <mergeCell ref="OUR45:OUZ45"/>
    <mergeCell ref="OQW45:ORE45"/>
    <mergeCell ref="ORF45:ORN45"/>
    <mergeCell ref="ORO45:ORW45"/>
    <mergeCell ref="ORX45:OSF45"/>
    <mergeCell ref="OSG45:OSO45"/>
    <mergeCell ref="OSP45:OSX45"/>
    <mergeCell ref="PBG45:PBO45"/>
    <mergeCell ref="PBP45:PBX45"/>
    <mergeCell ref="PBY45:PCG45"/>
    <mergeCell ref="PCH45:PCP45"/>
    <mergeCell ref="PCQ45:PCY45"/>
    <mergeCell ref="PCZ45:PDH45"/>
    <mergeCell ref="OZE45:OZM45"/>
    <mergeCell ref="OZN45:OZV45"/>
    <mergeCell ref="OZW45:PAE45"/>
    <mergeCell ref="PAF45:PAN45"/>
    <mergeCell ref="PAO45:PAW45"/>
    <mergeCell ref="PAX45:PBF45"/>
    <mergeCell ref="OXC45:OXK45"/>
    <mergeCell ref="OXL45:OXT45"/>
    <mergeCell ref="OXU45:OYC45"/>
    <mergeCell ref="OYD45:OYL45"/>
    <mergeCell ref="OYM45:OYU45"/>
    <mergeCell ref="OYV45:OZD45"/>
    <mergeCell ref="PHM45:PHU45"/>
    <mergeCell ref="PHV45:PID45"/>
    <mergeCell ref="PIE45:PIM45"/>
    <mergeCell ref="PIN45:PIV45"/>
    <mergeCell ref="PIW45:PJE45"/>
    <mergeCell ref="PJF45:PJN45"/>
    <mergeCell ref="PFK45:PFS45"/>
    <mergeCell ref="PFT45:PGB45"/>
    <mergeCell ref="PGC45:PGK45"/>
    <mergeCell ref="PGL45:PGT45"/>
    <mergeCell ref="PGU45:PHC45"/>
    <mergeCell ref="PHD45:PHL45"/>
    <mergeCell ref="PDI45:PDQ45"/>
    <mergeCell ref="PDR45:PDZ45"/>
    <mergeCell ref="PEA45:PEI45"/>
    <mergeCell ref="PEJ45:PER45"/>
    <mergeCell ref="PES45:PFA45"/>
    <mergeCell ref="PFB45:PFJ45"/>
    <mergeCell ref="PNS45:POA45"/>
    <mergeCell ref="POB45:POJ45"/>
    <mergeCell ref="POK45:POS45"/>
    <mergeCell ref="POT45:PPB45"/>
    <mergeCell ref="PPC45:PPK45"/>
    <mergeCell ref="PPL45:PPT45"/>
    <mergeCell ref="PLQ45:PLY45"/>
    <mergeCell ref="PLZ45:PMH45"/>
    <mergeCell ref="PMI45:PMQ45"/>
    <mergeCell ref="PMR45:PMZ45"/>
    <mergeCell ref="PNA45:PNI45"/>
    <mergeCell ref="PNJ45:PNR45"/>
    <mergeCell ref="PJO45:PJW45"/>
    <mergeCell ref="PJX45:PKF45"/>
    <mergeCell ref="PKG45:PKO45"/>
    <mergeCell ref="PKP45:PKX45"/>
    <mergeCell ref="PKY45:PLG45"/>
    <mergeCell ref="PLH45:PLP45"/>
    <mergeCell ref="PTY45:PUG45"/>
    <mergeCell ref="PUH45:PUP45"/>
    <mergeCell ref="PUQ45:PUY45"/>
    <mergeCell ref="PUZ45:PVH45"/>
    <mergeCell ref="PVI45:PVQ45"/>
    <mergeCell ref="PVR45:PVZ45"/>
    <mergeCell ref="PRW45:PSE45"/>
    <mergeCell ref="PSF45:PSN45"/>
    <mergeCell ref="PSO45:PSW45"/>
    <mergeCell ref="PSX45:PTF45"/>
    <mergeCell ref="PTG45:PTO45"/>
    <mergeCell ref="PTP45:PTX45"/>
    <mergeCell ref="PPU45:PQC45"/>
    <mergeCell ref="PQD45:PQL45"/>
    <mergeCell ref="PQM45:PQU45"/>
    <mergeCell ref="PQV45:PRD45"/>
    <mergeCell ref="PRE45:PRM45"/>
    <mergeCell ref="PRN45:PRV45"/>
    <mergeCell ref="QAE45:QAM45"/>
    <mergeCell ref="QAN45:QAV45"/>
    <mergeCell ref="QAW45:QBE45"/>
    <mergeCell ref="QBF45:QBN45"/>
    <mergeCell ref="QBO45:QBW45"/>
    <mergeCell ref="QBX45:QCF45"/>
    <mergeCell ref="PYC45:PYK45"/>
    <mergeCell ref="PYL45:PYT45"/>
    <mergeCell ref="PYU45:PZC45"/>
    <mergeCell ref="PZD45:PZL45"/>
    <mergeCell ref="PZM45:PZU45"/>
    <mergeCell ref="PZV45:QAD45"/>
    <mergeCell ref="PWA45:PWI45"/>
    <mergeCell ref="PWJ45:PWR45"/>
    <mergeCell ref="PWS45:PXA45"/>
    <mergeCell ref="PXB45:PXJ45"/>
    <mergeCell ref="PXK45:PXS45"/>
    <mergeCell ref="PXT45:PYB45"/>
    <mergeCell ref="QGK45:QGS45"/>
    <mergeCell ref="QGT45:QHB45"/>
    <mergeCell ref="QHC45:QHK45"/>
    <mergeCell ref="QHL45:QHT45"/>
    <mergeCell ref="QHU45:QIC45"/>
    <mergeCell ref="QID45:QIL45"/>
    <mergeCell ref="QEI45:QEQ45"/>
    <mergeCell ref="QER45:QEZ45"/>
    <mergeCell ref="QFA45:QFI45"/>
    <mergeCell ref="QFJ45:QFR45"/>
    <mergeCell ref="QFS45:QGA45"/>
    <mergeCell ref="QGB45:QGJ45"/>
    <mergeCell ref="QCG45:QCO45"/>
    <mergeCell ref="QCP45:QCX45"/>
    <mergeCell ref="QCY45:QDG45"/>
    <mergeCell ref="QDH45:QDP45"/>
    <mergeCell ref="QDQ45:QDY45"/>
    <mergeCell ref="QDZ45:QEH45"/>
    <mergeCell ref="QMQ45:QMY45"/>
    <mergeCell ref="QMZ45:QNH45"/>
    <mergeCell ref="QNI45:QNQ45"/>
    <mergeCell ref="QNR45:QNZ45"/>
    <mergeCell ref="QOA45:QOI45"/>
    <mergeCell ref="QOJ45:QOR45"/>
    <mergeCell ref="QKO45:QKW45"/>
    <mergeCell ref="QKX45:QLF45"/>
    <mergeCell ref="QLG45:QLO45"/>
    <mergeCell ref="QLP45:QLX45"/>
    <mergeCell ref="QLY45:QMG45"/>
    <mergeCell ref="QMH45:QMP45"/>
    <mergeCell ref="QIM45:QIU45"/>
    <mergeCell ref="QIV45:QJD45"/>
    <mergeCell ref="QJE45:QJM45"/>
    <mergeCell ref="QJN45:QJV45"/>
    <mergeCell ref="QJW45:QKE45"/>
    <mergeCell ref="QKF45:QKN45"/>
    <mergeCell ref="QSW45:QTE45"/>
    <mergeCell ref="QTF45:QTN45"/>
    <mergeCell ref="QTO45:QTW45"/>
    <mergeCell ref="QTX45:QUF45"/>
    <mergeCell ref="QUG45:QUO45"/>
    <mergeCell ref="QUP45:QUX45"/>
    <mergeCell ref="QQU45:QRC45"/>
    <mergeCell ref="QRD45:QRL45"/>
    <mergeCell ref="QRM45:QRU45"/>
    <mergeCell ref="QRV45:QSD45"/>
    <mergeCell ref="QSE45:QSM45"/>
    <mergeCell ref="QSN45:QSV45"/>
    <mergeCell ref="QOS45:QPA45"/>
    <mergeCell ref="QPB45:QPJ45"/>
    <mergeCell ref="QPK45:QPS45"/>
    <mergeCell ref="QPT45:QQB45"/>
    <mergeCell ref="QQC45:QQK45"/>
    <mergeCell ref="QQL45:QQT45"/>
    <mergeCell ref="QZC45:QZK45"/>
    <mergeCell ref="QZL45:QZT45"/>
    <mergeCell ref="QZU45:RAC45"/>
    <mergeCell ref="RAD45:RAL45"/>
    <mergeCell ref="RAM45:RAU45"/>
    <mergeCell ref="RAV45:RBD45"/>
    <mergeCell ref="QXA45:QXI45"/>
    <mergeCell ref="QXJ45:QXR45"/>
    <mergeCell ref="QXS45:QYA45"/>
    <mergeCell ref="QYB45:QYJ45"/>
    <mergeCell ref="QYK45:QYS45"/>
    <mergeCell ref="QYT45:QZB45"/>
    <mergeCell ref="QUY45:QVG45"/>
    <mergeCell ref="QVH45:QVP45"/>
    <mergeCell ref="QVQ45:QVY45"/>
    <mergeCell ref="QVZ45:QWH45"/>
    <mergeCell ref="QWI45:QWQ45"/>
    <mergeCell ref="QWR45:QWZ45"/>
    <mergeCell ref="RFI45:RFQ45"/>
    <mergeCell ref="RFR45:RFZ45"/>
    <mergeCell ref="RGA45:RGI45"/>
    <mergeCell ref="RGJ45:RGR45"/>
    <mergeCell ref="RGS45:RHA45"/>
    <mergeCell ref="RHB45:RHJ45"/>
    <mergeCell ref="RDG45:RDO45"/>
    <mergeCell ref="RDP45:RDX45"/>
    <mergeCell ref="RDY45:REG45"/>
    <mergeCell ref="REH45:REP45"/>
    <mergeCell ref="REQ45:REY45"/>
    <mergeCell ref="REZ45:RFH45"/>
    <mergeCell ref="RBE45:RBM45"/>
    <mergeCell ref="RBN45:RBV45"/>
    <mergeCell ref="RBW45:RCE45"/>
    <mergeCell ref="RCF45:RCN45"/>
    <mergeCell ref="RCO45:RCW45"/>
    <mergeCell ref="RCX45:RDF45"/>
    <mergeCell ref="RLO45:RLW45"/>
    <mergeCell ref="RLX45:RMF45"/>
    <mergeCell ref="RMG45:RMO45"/>
    <mergeCell ref="RMP45:RMX45"/>
    <mergeCell ref="RMY45:RNG45"/>
    <mergeCell ref="RNH45:RNP45"/>
    <mergeCell ref="RJM45:RJU45"/>
    <mergeCell ref="RJV45:RKD45"/>
    <mergeCell ref="RKE45:RKM45"/>
    <mergeCell ref="RKN45:RKV45"/>
    <mergeCell ref="RKW45:RLE45"/>
    <mergeCell ref="RLF45:RLN45"/>
    <mergeCell ref="RHK45:RHS45"/>
    <mergeCell ref="RHT45:RIB45"/>
    <mergeCell ref="RIC45:RIK45"/>
    <mergeCell ref="RIL45:RIT45"/>
    <mergeCell ref="RIU45:RJC45"/>
    <mergeCell ref="RJD45:RJL45"/>
    <mergeCell ref="RRU45:RSC45"/>
    <mergeCell ref="RSD45:RSL45"/>
    <mergeCell ref="RSM45:RSU45"/>
    <mergeCell ref="RSV45:RTD45"/>
    <mergeCell ref="RTE45:RTM45"/>
    <mergeCell ref="RTN45:RTV45"/>
    <mergeCell ref="RPS45:RQA45"/>
    <mergeCell ref="RQB45:RQJ45"/>
    <mergeCell ref="RQK45:RQS45"/>
    <mergeCell ref="RQT45:RRB45"/>
    <mergeCell ref="RRC45:RRK45"/>
    <mergeCell ref="RRL45:RRT45"/>
    <mergeCell ref="RNQ45:RNY45"/>
    <mergeCell ref="RNZ45:ROH45"/>
    <mergeCell ref="ROI45:ROQ45"/>
    <mergeCell ref="ROR45:ROZ45"/>
    <mergeCell ref="RPA45:RPI45"/>
    <mergeCell ref="RPJ45:RPR45"/>
    <mergeCell ref="RYA45:RYI45"/>
    <mergeCell ref="RYJ45:RYR45"/>
    <mergeCell ref="RYS45:RZA45"/>
    <mergeCell ref="RZB45:RZJ45"/>
    <mergeCell ref="RZK45:RZS45"/>
    <mergeCell ref="RZT45:SAB45"/>
    <mergeCell ref="RVY45:RWG45"/>
    <mergeCell ref="RWH45:RWP45"/>
    <mergeCell ref="RWQ45:RWY45"/>
    <mergeCell ref="RWZ45:RXH45"/>
    <mergeCell ref="RXI45:RXQ45"/>
    <mergeCell ref="RXR45:RXZ45"/>
    <mergeCell ref="RTW45:RUE45"/>
    <mergeCell ref="RUF45:RUN45"/>
    <mergeCell ref="RUO45:RUW45"/>
    <mergeCell ref="RUX45:RVF45"/>
    <mergeCell ref="RVG45:RVO45"/>
    <mergeCell ref="RVP45:RVX45"/>
    <mergeCell ref="SEG45:SEO45"/>
    <mergeCell ref="SEP45:SEX45"/>
    <mergeCell ref="SEY45:SFG45"/>
    <mergeCell ref="SFH45:SFP45"/>
    <mergeCell ref="SFQ45:SFY45"/>
    <mergeCell ref="SFZ45:SGH45"/>
    <mergeCell ref="SCE45:SCM45"/>
    <mergeCell ref="SCN45:SCV45"/>
    <mergeCell ref="SCW45:SDE45"/>
    <mergeCell ref="SDF45:SDN45"/>
    <mergeCell ref="SDO45:SDW45"/>
    <mergeCell ref="SDX45:SEF45"/>
    <mergeCell ref="SAC45:SAK45"/>
    <mergeCell ref="SAL45:SAT45"/>
    <mergeCell ref="SAU45:SBC45"/>
    <mergeCell ref="SBD45:SBL45"/>
    <mergeCell ref="SBM45:SBU45"/>
    <mergeCell ref="SBV45:SCD45"/>
    <mergeCell ref="SKM45:SKU45"/>
    <mergeCell ref="SKV45:SLD45"/>
    <mergeCell ref="SLE45:SLM45"/>
    <mergeCell ref="SLN45:SLV45"/>
    <mergeCell ref="SLW45:SME45"/>
    <mergeCell ref="SMF45:SMN45"/>
    <mergeCell ref="SIK45:SIS45"/>
    <mergeCell ref="SIT45:SJB45"/>
    <mergeCell ref="SJC45:SJK45"/>
    <mergeCell ref="SJL45:SJT45"/>
    <mergeCell ref="SJU45:SKC45"/>
    <mergeCell ref="SKD45:SKL45"/>
    <mergeCell ref="SGI45:SGQ45"/>
    <mergeCell ref="SGR45:SGZ45"/>
    <mergeCell ref="SHA45:SHI45"/>
    <mergeCell ref="SHJ45:SHR45"/>
    <mergeCell ref="SHS45:SIA45"/>
    <mergeCell ref="SIB45:SIJ45"/>
    <mergeCell ref="SQS45:SRA45"/>
    <mergeCell ref="SRB45:SRJ45"/>
    <mergeCell ref="SRK45:SRS45"/>
    <mergeCell ref="SRT45:SSB45"/>
    <mergeCell ref="SSC45:SSK45"/>
    <mergeCell ref="SSL45:SST45"/>
    <mergeCell ref="SOQ45:SOY45"/>
    <mergeCell ref="SOZ45:SPH45"/>
    <mergeCell ref="SPI45:SPQ45"/>
    <mergeCell ref="SPR45:SPZ45"/>
    <mergeCell ref="SQA45:SQI45"/>
    <mergeCell ref="SQJ45:SQR45"/>
    <mergeCell ref="SMO45:SMW45"/>
    <mergeCell ref="SMX45:SNF45"/>
    <mergeCell ref="SNG45:SNO45"/>
    <mergeCell ref="SNP45:SNX45"/>
    <mergeCell ref="SNY45:SOG45"/>
    <mergeCell ref="SOH45:SOP45"/>
    <mergeCell ref="SWY45:SXG45"/>
    <mergeCell ref="SXH45:SXP45"/>
    <mergeCell ref="SXQ45:SXY45"/>
    <mergeCell ref="SXZ45:SYH45"/>
    <mergeCell ref="SYI45:SYQ45"/>
    <mergeCell ref="SYR45:SYZ45"/>
    <mergeCell ref="SUW45:SVE45"/>
    <mergeCell ref="SVF45:SVN45"/>
    <mergeCell ref="SVO45:SVW45"/>
    <mergeCell ref="SVX45:SWF45"/>
    <mergeCell ref="SWG45:SWO45"/>
    <mergeCell ref="SWP45:SWX45"/>
    <mergeCell ref="SSU45:STC45"/>
    <mergeCell ref="STD45:STL45"/>
    <mergeCell ref="STM45:STU45"/>
    <mergeCell ref="STV45:SUD45"/>
    <mergeCell ref="SUE45:SUM45"/>
    <mergeCell ref="SUN45:SUV45"/>
    <mergeCell ref="TDE45:TDM45"/>
    <mergeCell ref="TDN45:TDV45"/>
    <mergeCell ref="TDW45:TEE45"/>
    <mergeCell ref="TEF45:TEN45"/>
    <mergeCell ref="TEO45:TEW45"/>
    <mergeCell ref="TEX45:TFF45"/>
    <mergeCell ref="TBC45:TBK45"/>
    <mergeCell ref="TBL45:TBT45"/>
    <mergeCell ref="TBU45:TCC45"/>
    <mergeCell ref="TCD45:TCL45"/>
    <mergeCell ref="TCM45:TCU45"/>
    <mergeCell ref="TCV45:TDD45"/>
    <mergeCell ref="SZA45:SZI45"/>
    <mergeCell ref="SZJ45:SZR45"/>
    <mergeCell ref="SZS45:TAA45"/>
    <mergeCell ref="TAB45:TAJ45"/>
    <mergeCell ref="TAK45:TAS45"/>
    <mergeCell ref="TAT45:TBB45"/>
    <mergeCell ref="TJK45:TJS45"/>
    <mergeCell ref="TJT45:TKB45"/>
    <mergeCell ref="TKC45:TKK45"/>
    <mergeCell ref="TKL45:TKT45"/>
    <mergeCell ref="TKU45:TLC45"/>
    <mergeCell ref="TLD45:TLL45"/>
    <mergeCell ref="THI45:THQ45"/>
    <mergeCell ref="THR45:THZ45"/>
    <mergeCell ref="TIA45:TII45"/>
    <mergeCell ref="TIJ45:TIR45"/>
    <mergeCell ref="TIS45:TJA45"/>
    <mergeCell ref="TJB45:TJJ45"/>
    <mergeCell ref="TFG45:TFO45"/>
    <mergeCell ref="TFP45:TFX45"/>
    <mergeCell ref="TFY45:TGG45"/>
    <mergeCell ref="TGH45:TGP45"/>
    <mergeCell ref="TGQ45:TGY45"/>
    <mergeCell ref="TGZ45:THH45"/>
    <mergeCell ref="TPQ45:TPY45"/>
    <mergeCell ref="TPZ45:TQH45"/>
    <mergeCell ref="TQI45:TQQ45"/>
    <mergeCell ref="TQR45:TQZ45"/>
    <mergeCell ref="TRA45:TRI45"/>
    <mergeCell ref="TRJ45:TRR45"/>
    <mergeCell ref="TNO45:TNW45"/>
    <mergeCell ref="TNX45:TOF45"/>
    <mergeCell ref="TOG45:TOO45"/>
    <mergeCell ref="TOP45:TOX45"/>
    <mergeCell ref="TOY45:TPG45"/>
    <mergeCell ref="TPH45:TPP45"/>
    <mergeCell ref="TLM45:TLU45"/>
    <mergeCell ref="TLV45:TMD45"/>
    <mergeCell ref="TME45:TMM45"/>
    <mergeCell ref="TMN45:TMV45"/>
    <mergeCell ref="TMW45:TNE45"/>
    <mergeCell ref="TNF45:TNN45"/>
    <mergeCell ref="TVW45:TWE45"/>
    <mergeCell ref="TWF45:TWN45"/>
    <mergeCell ref="TWO45:TWW45"/>
    <mergeCell ref="TWX45:TXF45"/>
    <mergeCell ref="TXG45:TXO45"/>
    <mergeCell ref="TXP45:TXX45"/>
    <mergeCell ref="TTU45:TUC45"/>
    <mergeCell ref="TUD45:TUL45"/>
    <mergeCell ref="TUM45:TUU45"/>
    <mergeCell ref="TUV45:TVD45"/>
    <mergeCell ref="TVE45:TVM45"/>
    <mergeCell ref="TVN45:TVV45"/>
    <mergeCell ref="TRS45:TSA45"/>
    <mergeCell ref="TSB45:TSJ45"/>
    <mergeCell ref="TSK45:TSS45"/>
    <mergeCell ref="TST45:TTB45"/>
    <mergeCell ref="TTC45:TTK45"/>
    <mergeCell ref="TTL45:TTT45"/>
    <mergeCell ref="UCC45:UCK45"/>
    <mergeCell ref="UCL45:UCT45"/>
    <mergeCell ref="UCU45:UDC45"/>
    <mergeCell ref="UDD45:UDL45"/>
    <mergeCell ref="UDM45:UDU45"/>
    <mergeCell ref="UDV45:UED45"/>
    <mergeCell ref="UAA45:UAI45"/>
    <mergeCell ref="UAJ45:UAR45"/>
    <mergeCell ref="UAS45:UBA45"/>
    <mergeCell ref="UBB45:UBJ45"/>
    <mergeCell ref="UBK45:UBS45"/>
    <mergeCell ref="UBT45:UCB45"/>
    <mergeCell ref="TXY45:TYG45"/>
    <mergeCell ref="TYH45:TYP45"/>
    <mergeCell ref="TYQ45:TYY45"/>
    <mergeCell ref="TYZ45:TZH45"/>
    <mergeCell ref="TZI45:TZQ45"/>
    <mergeCell ref="TZR45:TZZ45"/>
    <mergeCell ref="UII45:UIQ45"/>
    <mergeCell ref="UIR45:UIZ45"/>
    <mergeCell ref="UJA45:UJI45"/>
    <mergeCell ref="UJJ45:UJR45"/>
    <mergeCell ref="UJS45:UKA45"/>
    <mergeCell ref="UKB45:UKJ45"/>
    <mergeCell ref="UGG45:UGO45"/>
    <mergeCell ref="UGP45:UGX45"/>
    <mergeCell ref="UGY45:UHG45"/>
    <mergeCell ref="UHH45:UHP45"/>
    <mergeCell ref="UHQ45:UHY45"/>
    <mergeCell ref="UHZ45:UIH45"/>
    <mergeCell ref="UEE45:UEM45"/>
    <mergeCell ref="UEN45:UEV45"/>
    <mergeCell ref="UEW45:UFE45"/>
    <mergeCell ref="UFF45:UFN45"/>
    <mergeCell ref="UFO45:UFW45"/>
    <mergeCell ref="UFX45:UGF45"/>
    <mergeCell ref="UOO45:UOW45"/>
    <mergeCell ref="UOX45:UPF45"/>
    <mergeCell ref="UPG45:UPO45"/>
    <mergeCell ref="UPP45:UPX45"/>
    <mergeCell ref="UPY45:UQG45"/>
    <mergeCell ref="UQH45:UQP45"/>
    <mergeCell ref="UMM45:UMU45"/>
    <mergeCell ref="UMV45:UND45"/>
    <mergeCell ref="UNE45:UNM45"/>
    <mergeCell ref="UNN45:UNV45"/>
    <mergeCell ref="UNW45:UOE45"/>
    <mergeCell ref="UOF45:UON45"/>
    <mergeCell ref="UKK45:UKS45"/>
    <mergeCell ref="UKT45:ULB45"/>
    <mergeCell ref="ULC45:ULK45"/>
    <mergeCell ref="ULL45:ULT45"/>
    <mergeCell ref="ULU45:UMC45"/>
    <mergeCell ref="UMD45:UML45"/>
    <mergeCell ref="UUU45:UVC45"/>
    <mergeCell ref="UVD45:UVL45"/>
    <mergeCell ref="UVM45:UVU45"/>
    <mergeCell ref="UVV45:UWD45"/>
    <mergeCell ref="UWE45:UWM45"/>
    <mergeCell ref="UWN45:UWV45"/>
    <mergeCell ref="USS45:UTA45"/>
    <mergeCell ref="UTB45:UTJ45"/>
    <mergeCell ref="UTK45:UTS45"/>
    <mergeCell ref="UTT45:UUB45"/>
    <mergeCell ref="UUC45:UUK45"/>
    <mergeCell ref="UUL45:UUT45"/>
    <mergeCell ref="UQQ45:UQY45"/>
    <mergeCell ref="UQZ45:URH45"/>
    <mergeCell ref="URI45:URQ45"/>
    <mergeCell ref="URR45:URZ45"/>
    <mergeCell ref="USA45:USI45"/>
    <mergeCell ref="USJ45:USR45"/>
    <mergeCell ref="VBA45:VBI45"/>
    <mergeCell ref="VBJ45:VBR45"/>
    <mergeCell ref="VBS45:VCA45"/>
    <mergeCell ref="VCB45:VCJ45"/>
    <mergeCell ref="VCK45:VCS45"/>
    <mergeCell ref="VCT45:VDB45"/>
    <mergeCell ref="UYY45:UZG45"/>
    <mergeCell ref="UZH45:UZP45"/>
    <mergeCell ref="UZQ45:UZY45"/>
    <mergeCell ref="UZZ45:VAH45"/>
    <mergeCell ref="VAI45:VAQ45"/>
    <mergeCell ref="VAR45:VAZ45"/>
    <mergeCell ref="UWW45:UXE45"/>
    <mergeCell ref="UXF45:UXN45"/>
    <mergeCell ref="UXO45:UXW45"/>
    <mergeCell ref="UXX45:UYF45"/>
    <mergeCell ref="UYG45:UYO45"/>
    <mergeCell ref="UYP45:UYX45"/>
    <mergeCell ref="VHG45:VHO45"/>
    <mergeCell ref="VHP45:VHX45"/>
    <mergeCell ref="VHY45:VIG45"/>
    <mergeCell ref="VIH45:VIP45"/>
    <mergeCell ref="VIQ45:VIY45"/>
    <mergeCell ref="VIZ45:VJH45"/>
    <mergeCell ref="VFE45:VFM45"/>
    <mergeCell ref="VFN45:VFV45"/>
    <mergeCell ref="VFW45:VGE45"/>
    <mergeCell ref="VGF45:VGN45"/>
    <mergeCell ref="VGO45:VGW45"/>
    <mergeCell ref="VGX45:VHF45"/>
    <mergeCell ref="VDC45:VDK45"/>
    <mergeCell ref="VDL45:VDT45"/>
    <mergeCell ref="VDU45:VEC45"/>
    <mergeCell ref="VED45:VEL45"/>
    <mergeCell ref="VEM45:VEU45"/>
    <mergeCell ref="VEV45:VFD45"/>
    <mergeCell ref="VNM45:VNU45"/>
    <mergeCell ref="VNV45:VOD45"/>
    <mergeCell ref="VOE45:VOM45"/>
    <mergeCell ref="VON45:VOV45"/>
    <mergeCell ref="VOW45:VPE45"/>
    <mergeCell ref="VPF45:VPN45"/>
    <mergeCell ref="VLK45:VLS45"/>
    <mergeCell ref="VLT45:VMB45"/>
    <mergeCell ref="VMC45:VMK45"/>
    <mergeCell ref="VML45:VMT45"/>
    <mergeCell ref="VMU45:VNC45"/>
    <mergeCell ref="VND45:VNL45"/>
    <mergeCell ref="VJI45:VJQ45"/>
    <mergeCell ref="VJR45:VJZ45"/>
    <mergeCell ref="VKA45:VKI45"/>
    <mergeCell ref="VKJ45:VKR45"/>
    <mergeCell ref="VKS45:VLA45"/>
    <mergeCell ref="VLB45:VLJ45"/>
    <mergeCell ref="VTS45:VUA45"/>
    <mergeCell ref="VUB45:VUJ45"/>
    <mergeCell ref="VUK45:VUS45"/>
    <mergeCell ref="VUT45:VVB45"/>
    <mergeCell ref="VVC45:VVK45"/>
    <mergeCell ref="VVL45:VVT45"/>
    <mergeCell ref="VRQ45:VRY45"/>
    <mergeCell ref="VRZ45:VSH45"/>
    <mergeCell ref="VSI45:VSQ45"/>
    <mergeCell ref="VSR45:VSZ45"/>
    <mergeCell ref="VTA45:VTI45"/>
    <mergeCell ref="VTJ45:VTR45"/>
    <mergeCell ref="VPO45:VPW45"/>
    <mergeCell ref="VPX45:VQF45"/>
    <mergeCell ref="VQG45:VQO45"/>
    <mergeCell ref="VQP45:VQX45"/>
    <mergeCell ref="VQY45:VRG45"/>
    <mergeCell ref="VRH45:VRP45"/>
    <mergeCell ref="VZY45:WAG45"/>
    <mergeCell ref="WAH45:WAP45"/>
    <mergeCell ref="WAQ45:WAY45"/>
    <mergeCell ref="WAZ45:WBH45"/>
    <mergeCell ref="WBI45:WBQ45"/>
    <mergeCell ref="WBR45:WBZ45"/>
    <mergeCell ref="VXW45:VYE45"/>
    <mergeCell ref="VYF45:VYN45"/>
    <mergeCell ref="VYO45:VYW45"/>
    <mergeCell ref="VYX45:VZF45"/>
    <mergeCell ref="VZG45:VZO45"/>
    <mergeCell ref="VZP45:VZX45"/>
    <mergeCell ref="VVU45:VWC45"/>
    <mergeCell ref="VWD45:VWL45"/>
    <mergeCell ref="VWM45:VWU45"/>
    <mergeCell ref="VWV45:VXD45"/>
    <mergeCell ref="VXE45:VXM45"/>
    <mergeCell ref="VXN45:VXV45"/>
    <mergeCell ref="WGE45:WGM45"/>
    <mergeCell ref="WGN45:WGV45"/>
    <mergeCell ref="WGW45:WHE45"/>
    <mergeCell ref="WHF45:WHN45"/>
    <mergeCell ref="WHO45:WHW45"/>
    <mergeCell ref="WHX45:WIF45"/>
    <mergeCell ref="WEC45:WEK45"/>
    <mergeCell ref="WEL45:WET45"/>
    <mergeCell ref="WEU45:WFC45"/>
    <mergeCell ref="WFD45:WFL45"/>
    <mergeCell ref="WFM45:WFU45"/>
    <mergeCell ref="WFV45:WGD45"/>
    <mergeCell ref="WCA45:WCI45"/>
    <mergeCell ref="WCJ45:WCR45"/>
    <mergeCell ref="WCS45:WDA45"/>
    <mergeCell ref="WDB45:WDJ45"/>
    <mergeCell ref="WDK45:WDS45"/>
    <mergeCell ref="WDT45:WEB45"/>
    <mergeCell ref="WPW45:WQE45"/>
    <mergeCell ref="WQF45:WQN45"/>
    <mergeCell ref="WMK45:WMS45"/>
    <mergeCell ref="WMT45:WNB45"/>
    <mergeCell ref="WNC45:WNK45"/>
    <mergeCell ref="WNL45:WNT45"/>
    <mergeCell ref="WNU45:WOC45"/>
    <mergeCell ref="WOD45:WOL45"/>
    <mergeCell ref="WKI45:WKQ45"/>
    <mergeCell ref="WKR45:WKZ45"/>
    <mergeCell ref="WLA45:WLI45"/>
    <mergeCell ref="WLJ45:WLR45"/>
    <mergeCell ref="WLS45:WMA45"/>
    <mergeCell ref="WMB45:WMJ45"/>
    <mergeCell ref="WIG45:WIO45"/>
    <mergeCell ref="WIP45:WIX45"/>
    <mergeCell ref="WIY45:WJG45"/>
    <mergeCell ref="WJH45:WJP45"/>
    <mergeCell ref="WJQ45:WJY45"/>
    <mergeCell ref="WJZ45:WKH45"/>
    <mergeCell ref="B114:P114"/>
    <mergeCell ref="WWU45:WXC45"/>
    <mergeCell ref="WXD45:WXL45"/>
    <mergeCell ref="WXM45:WXU45"/>
    <mergeCell ref="WXV45:WXY45"/>
    <mergeCell ref="K4:P4"/>
    <mergeCell ref="B15:J15"/>
    <mergeCell ref="K16:P19"/>
    <mergeCell ref="K44:P44"/>
    <mergeCell ref="K45:P45"/>
    <mergeCell ref="WUS45:WVA45"/>
    <mergeCell ref="WVB45:WVJ45"/>
    <mergeCell ref="WVK45:WVS45"/>
    <mergeCell ref="WVT45:WWB45"/>
    <mergeCell ref="WWC45:WWK45"/>
    <mergeCell ref="WWL45:WWT45"/>
    <mergeCell ref="WSQ45:WSY45"/>
    <mergeCell ref="WSZ45:WTH45"/>
    <mergeCell ref="WTI45:WTQ45"/>
    <mergeCell ref="WTR45:WTZ45"/>
    <mergeCell ref="WUA45:WUI45"/>
    <mergeCell ref="WUJ45:WUR45"/>
    <mergeCell ref="WQO45:WQW45"/>
    <mergeCell ref="WQX45:WRF45"/>
    <mergeCell ref="WRG45:WRO45"/>
    <mergeCell ref="WRP45:WRX45"/>
    <mergeCell ref="WRY45:WSG45"/>
    <mergeCell ref="WSH45:WSP45"/>
    <mergeCell ref="WOM45:WOU45"/>
    <mergeCell ref="WOV45:WPD45"/>
    <mergeCell ref="WPE45:WPM45"/>
    <mergeCell ref="WPN45:WPV45"/>
  </mergeCells>
  <pageMargins left="0.7" right="0.7" top="0.75" bottom="0.75" header="0.3" footer="0.3"/>
  <pageSetup paperSize="9" scale="21" fitToWidth="0"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1:Q102"/>
  <sheetViews>
    <sheetView zoomScale="80" zoomScaleNormal="80" workbookViewId="0">
      <selection activeCell="I8" sqref="I8"/>
    </sheetView>
  </sheetViews>
  <sheetFormatPr defaultRowHeight="15" x14ac:dyDescent="0.25"/>
  <cols>
    <col min="1" max="1" width="4.28515625" customWidth="1"/>
    <col min="2" max="2" width="15.5703125" customWidth="1"/>
    <col min="3" max="3" width="48.7109375" customWidth="1"/>
    <col min="9" max="9" width="15.5703125" customWidth="1"/>
    <col min="13" max="13" width="14.28515625" customWidth="1"/>
    <col min="17" max="17" width="16.5703125" customWidth="1"/>
  </cols>
  <sheetData>
    <row r="1" spans="2:17" ht="15.75" thickBot="1" x14ac:dyDescent="0.3"/>
    <row r="2" spans="2:17" ht="32.25" thickBot="1" x14ac:dyDescent="0.55000000000000004">
      <c r="B2" s="434" t="s">
        <v>0</v>
      </c>
      <c r="C2" s="435"/>
      <c r="D2" s="435"/>
      <c r="E2" s="435"/>
      <c r="F2" s="435"/>
      <c r="G2" s="435"/>
      <c r="H2" s="435"/>
      <c r="I2" s="435"/>
      <c r="J2" s="435"/>
      <c r="K2" s="435"/>
      <c r="L2" s="435"/>
      <c r="M2" s="435"/>
      <c r="N2" s="435"/>
      <c r="O2" s="435"/>
      <c r="P2" s="435"/>
      <c r="Q2" s="436"/>
    </row>
    <row r="3" spans="2:17" ht="32.25" thickBot="1" x14ac:dyDescent="0.55000000000000004">
      <c r="B3" s="434" t="s">
        <v>159</v>
      </c>
      <c r="C3" s="435"/>
      <c r="D3" s="435"/>
      <c r="E3" s="435"/>
      <c r="F3" s="435"/>
      <c r="G3" s="435"/>
      <c r="H3" s="435"/>
      <c r="I3" s="435"/>
      <c r="J3" s="435"/>
      <c r="K3" s="435"/>
      <c r="L3" s="435"/>
      <c r="M3" s="435"/>
      <c r="N3" s="435"/>
      <c r="O3" s="435"/>
      <c r="P3" s="435"/>
      <c r="Q3" s="436"/>
    </row>
    <row r="4" spans="2:17" ht="15.75" thickBot="1" x14ac:dyDescent="0.3">
      <c r="B4" s="598" t="s">
        <v>93</v>
      </c>
      <c r="C4" s="599"/>
      <c r="D4" s="599"/>
      <c r="E4" s="599"/>
      <c r="F4" s="599"/>
      <c r="G4" s="599"/>
      <c r="H4" s="599"/>
      <c r="I4" s="599"/>
      <c r="J4" s="599"/>
      <c r="K4" s="599"/>
      <c r="L4" s="599"/>
      <c r="M4" s="599"/>
      <c r="N4" s="599"/>
      <c r="O4" s="599"/>
      <c r="P4" s="599"/>
      <c r="Q4" s="600"/>
    </row>
    <row r="5" spans="2:17" x14ac:dyDescent="0.25">
      <c r="B5" s="588" t="s">
        <v>94</v>
      </c>
      <c r="C5" s="589"/>
      <c r="D5" s="589"/>
      <c r="E5" s="589"/>
      <c r="F5" s="589"/>
      <c r="G5" s="589"/>
      <c r="H5" s="589"/>
      <c r="I5" s="589"/>
      <c r="J5" s="589"/>
      <c r="K5" s="589"/>
      <c r="L5" s="589"/>
      <c r="M5" s="589"/>
      <c r="N5" s="589"/>
      <c r="O5" s="589"/>
      <c r="P5" s="589"/>
      <c r="Q5" s="590"/>
    </row>
    <row r="6" spans="2:17" x14ac:dyDescent="0.25">
      <c r="B6" s="101"/>
      <c r="C6" s="97"/>
      <c r="D6" s="97"/>
      <c r="E6" s="97"/>
      <c r="F6" s="97"/>
      <c r="G6" s="97"/>
      <c r="H6" s="97"/>
      <c r="I6" s="97"/>
      <c r="J6" s="97"/>
      <c r="K6" s="58"/>
      <c r="L6" s="58"/>
      <c r="M6" s="58"/>
      <c r="N6" s="58"/>
      <c r="O6" s="58"/>
      <c r="P6" s="58"/>
      <c r="Q6" s="64"/>
    </row>
    <row r="7" spans="2:17" ht="39" customHeight="1" thickBot="1" x14ac:dyDescent="0.3">
      <c r="B7" s="102"/>
      <c r="C7" s="103"/>
      <c r="D7" s="103"/>
      <c r="E7" s="103"/>
      <c r="F7" s="103"/>
      <c r="G7" s="103"/>
      <c r="H7" s="103"/>
      <c r="I7" s="103"/>
      <c r="J7" s="103"/>
      <c r="K7" s="69"/>
      <c r="L7" s="69"/>
      <c r="M7" s="69"/>
      <c r="N7" s="69"/>
      <c r="O7" s="69"/>
      <c r="P7" s="69"/>
      <c r="Q7" s="70"/>
    </row>
    <row r="8" spans="2:17" x14ac:dyDescent="0.25">
      <c r="B8" s="388" t="s">
        <v>95</v>
      </c>
      <c r="C8" s="98"/>
      <c r="D8" s="99"/>
      <c r="E8" s="100" t="s">
        <v>96</v>
      </c>
      <c r="F8" s="98"/>
      <c r="G8" s="98"/>
      <c r="H8" s="99"/>
      <c r="I8" s="100" t="s">
        <v>97</v>
      </c>
      <c r="J8" s="98"/>
      <c r="K8" s="98"/>
      <c r="L8" s="99"/>
      <c r="M8" s="100" t="s">
        <v>98</v>
      </c>
      <c r="N8" s="98"/>
      <c r="O8" s="98"/>
      <c r="P8" s="98"/>
      <c r="Q8" s="389"/>
    </row>
    <row r="9" spans="2:17" ht="18" x14ac:dyDescent="0.25">
      <c r="B9" s="591" t="s">
        <v>28</v>
      </c>
      <c r="C9" s="592"/>
      <c r="D9" s="359" t="s">
        <v>29</v>
      </c>
      <c r="E9" s="50" t="s">
        <v>30</v>
      </c>
      <c r="F9" s="51" t="s">
        <v>31</v>
      </c>
      <c r="G9" s="51" t="s">
        <v>32</v>
      </c>
      <c r="H9" s="51" t="s">
        <v>33</v>
      </c>
      <c r="I9" s="50" t="s">
        <v>30</v>
      </c>
      <c r="J9" s="51" t="s">
        <v>31</v>
      </c>
      <c r="K9" s="51" t="s">
        <v>32</v>
      </c>
      <c r="L9" s="51" t="s">
        <v>33</v>
      </c>
      <c r="M9" s="50" t="s">
        <v>30</v>
      </c>
      <c r="N9" s="51" t="s">
        <v>31</v>
      </c>
      <c r="O9" s="51" t="s">
        <v>32</v>
      </c>
      <c r="P9" s="51" t="s">
        <v>33</v>
      </c>
      <c r="Q9" s="390" t="s">
        <v>99</v>
      </c>
    </row>
    <row r="10" spans="2:17" x14ac:dyDescent="0.25">
      <c r="B10" s="593" t="s">
        <v>100</v>
      </c>
      <c r="C10" s="74" t="s">
        <v>101</v>
      </c>
      <c r="D10" s="74" t="s">
        <v>102</v>
      </c>
      <c r="E10" s="75">
        <v>0.21471436779358236</v>
      </c>
      <c r="F10" s="76">
        <v>0.2053298453044507</v>
      </c>
      <c r="G10" s="76">
        <v>2.4126615934975441E-3</v>
      </c>
      <c r="H10" s="76">
        <v>6.9718608956341162E-3</v>
      </c>
      <c r="I10" s="75">
        <v>0.19613853717832783</v>
      </c>
      <c r="J10" s="76">
        <v>0.18756590865770201</v>
      </c>
      <c r="K10" s="76">
        <v>2.2039322310739452E-3</v>
      </c>
      <c r="L10" s="76">
        <v>6.3686962895518626E-3</v>
      </c>
      <c r="M10" s="75">
        <v>0.1862538339931285</v>
      </c>
      <c r="N10" s="76">
        <v>0.17811323626901221</v>
      </c>
      <c r="O10" s="76">
        <v>2.092861677281383E-3</v>
      </c>
      <c r="P10" s="76">
        <v>6.0477360468349315E-3</v>
      </c>
      <c r="Q10" s="391" t="s">
        <v>53</v>
      </c>
    </row>
    <row r="11" spans="2:17" x14ac:dyDescent="0.25">
      <c r="B11" s="593"/>
      <c r="C11" s="360" t="s">
        <v>104</v>
      </c>
      <c r="D11" s="74" t="s">
        <v>102</v>
      </c>
      <c r="E11" s="75">
        <v>0.2062260232844593</v>
      </c>
      <c r="F11" s="76">
        <v>0.19721250093267262</v>
      </c>
      <c r="G11" s="76">
        <v>2.3172813774459326E-3</v>
      </c>
      <c r="H11" s="76">
        <v>6.696240974340734E-3</v>
      </c>
      <c r="I11" s="75">
        <v>0.18838455456322098</v>
      </c>
      <c r="J11" s="76">
        <v>0.18015082941911145</v>
      </c>
      <c r="K11" s="76">
        <v>2.1168037531599719E-3</v>
      </c>
      <c r="L11" s="76">
        <v>6.1169213909495444E-3</v>
      </c>
      <c r="M11" s="75">
        <v>0.17889062525528299</v>
      </c>
      <c r="N11" s="76">
        <v>0.17107185135088848</v>
      </c>
      <c r="O11" s="76">
        <v>2.010124172990175E-3</v>
      </c>
      <c r="P11" s="76">
        <v>5.8086497314043372E-3</v>
      </c>
      <c r="Q11" s="391" t="s">
        <v>53</v>
      </c>
    </row>
    <row r="12" spans="2:17" x14ac:dyDescent="0.25">
      <c r="B12" s="593"/>
      <c r="C12" s="360" t="s">
        <v>105</v>
      </c>
      <c r="D12" s="74" t="s">
        <v>102</v>
      </c>
      <c r="E12" s="75">
        <v>0.24847163879691289</v>
      </c>
      <c r="F12" s="76">
        <v>0.23761168700997559</v>
      </c>
      <c r="G12" s="76">
        <v>2.7919788794712598E-3</v>
      </c>
      <c r="H12" s="76">
        <v>8.0679729074660429E-3</v>
      </c>
      <c r="I12" s="75">
        <v>0.20681532623188292</v>
      </c>
      <c r="J12" s="76">
        <v>0.19777604721173803</v>
      </c>
      <c r="K12" s="76">
        <v>2.3239031447863968E-3</v>
      </c>
      <c r="L12" s="76">
        <v>6.7153758753585114E-3</v>
      </c>
      <c r="M12" s="75">
        <v>0.19600870841203247</v>
      </c>
      <c r="N12" s="76">
        <v>0.18744175431827223</v>
      </c>
      <c r="O12" s="76">
        <v>2.2024733958716683E-3</v>
      </c>
      <c r="P12" s="76">
        <v>6.3644806978885556E-3</v>
      </c>
      <c r="Q12" s="391" t="s">
        <v>53</v>
      </c>
    </row>
    <row r="13" spans="2:17" x14ac:dyDescent="0.25">
      <c r="B13" s="593"/>
      <c r="C13" s="360" t="s">
        <v>106</v>
      </c>
      <c r="D13" s="74" t="s">
        <v>102</v>
      </c>
      <c r="E13" s="75">
        <v>0.26824391572422523</v>
      </c>
      <c r="F13" s="76">
        <v>0.25651977688081629</v>
      </c>
      <c r="G13" s="76">
        <v>3.0141522423846562E-3</v>
      </c>
      <c r="H13" s="76">
        <v>8.709986601024268E-3</v>
      </c>
      <c r="I13" s="75">
        <v>0.23390030415749977</v>
      </c>
      <c r="J13" s="76">
        <v>0.22367722180331367</v>
      </c>
      <c r="K13" s="76">
        <v>2.6282464762242179E-3</v>
      </c>
      <c r="L13" s="76">
        <v>7.5948358779618641E-3</v>
      </c>
      <c r="M13" s="75">
        <v>0.22185338746070513</v>
      </c>
      <c r="N13" s="76">
        <v>0.21215683978525302</v>
      </c>
      <c r="O13" s="76">
        <v>2.4928799726544023E-3</v>
      </c>
      <c r="P13" s="76">
        <v>7.2036677027976928E-3</v>
      </c>
      <c r="Q13" s="391" t="s">
        <v>53</v>
      </c>
    </row>
    <row r="14" spans="2:17" x14ac:dyDescent="0.25">
      <c r="B14" s="593"/>
      <c r="C14" s="77" t="s">
        <v>107</v>
      </c>
      <c r="D14" s="74" t="s">
        <v>102</v>
      </c>
      <c r="E14" s="75">
        <v>0.33423910225160408</v>
      </c>
      <c r="F14" s="76">
        <v>0.31963051129395181</v>
      </c>
      <c r="G14" s="76">
        <v>3.7557144094930318E-3</v>
      </c>
      <c r="H14" s="76">
        <v>1.085287654815926E-2</v>
      </c>
      <c r="I14" s="75">
        <v>0.2768842648134362</v>
      </c>
      <c r="J14" s="76">
        <v>0.26478248216735634</v>
      </c>
      <c r="K14" s="76">
        <v>3.1112404746076227E-3</v>
      </c>
      <c r="L14" s="76">
        <v>8.9905421714722121E-3</v>
      </c>
      <c r="M14" s="75">
        <v>0.26239464554566966</v>
      </c>
      <c r="N14" s="76">
        <v>0.25092616079797753</v>
      </c>
      <c r="O14" s="76">
        <v>2.9484262751156265E-3</v>
      </c>
      <c r="P14" s="76">
        <v>8.520058472576553E-3</v>
      </c>
      <c r="Q14" s="391" t="s">
        <v>53</v>
      </c>
    </row>
    <row r="15" spans="2:17" x14ac:dyDescent="0.25">
      <c r="B15" s="593" t="s">
        <v>108</v>
      </c>
      <c r="C15" s="74" t="s">
        <v>101</v>
      </c>
      <c r="D15" s="74" t="s">
        <v>102</v>
      </c>
      <c r="E15" s="75">
        <v>0.21514250596809775</v>
      </c>
      <c r="F15" s="76">
        <v>0.21149065403962986</v>
      </c>
      <c r="G15" s="78">
        <v>2.8265107805479069E-4</v>
      </c>
      <c r="H15" s="76">
        <v>3.3692008504131051E-3</v>
      </c>
      <c r="I15" s="75">
        <v>0.197047738909854</v>
      </c>
      <c r="J15" s="76">
        <v>0.19370302949457513</v>
      </c>
      <c r="K15" s="78">
        <v>2.5887843771508345E-4</v>
      </c>
      <c r="L15" s="76">
        <v>3.085830977563795E-3</v>
      </c>
      <c r="M15" s="75">
        <v>0.18878398702498678</v>
      </c>
      <c r="N15" s="76">
        <v>0.18557954741888083</v>
      </c>
      <c r="O15" s="78">
        <v>2.4802164133946912E-4</v>
      </c>
      <c r="P15" s="76">
        <v>2.9564179647664714E-3</v>
      </c>
      <c r="Q15" s="391" t="s">
        <v>53</v>
      </c>
    </row>
    <row r="16" spans="2:17" x14ac:dyDescent="0.25">
      <c r="B16" s="593"/>
      <c r="C16" s="360" t="s">
        <v>104</v>
      </c>
      <c r="D16" s="74" t="s">
        <v>102</v>
      </c>
      <c r="E16" s="75">
        <v>0.20703460058119894</v>
      </c>
      <c r="F16" s="76">
        <v>0.20352037310676327</v>
      </c>
      <c r="G16" s="78">
        <v>2.7199903052907757E-4</v>
      </c>
      <c r="H16" s="76">
        <v>3.2422284439066044E-3</v>
      </c>
      <c r="I16" s="75">
        <v>0.18962175669125703</v>
      </c>
      <c r="J16" s="76">
        <v>0.18640309669314806</v>
      </c>
      <c r="K16" s="78">
        <v>2.4912229087530746E-4</v>
      </c>
      <c r="L16" s="76">
        <v>2.9695377072336648E-3</v>
      </c>
      <c r="M16" s="75">
        <v>0.1816694342848269</v>
      </c>
      <c r="N16" s="76">
        <v>0.17858575785858366</v>
      </c>
      <c r="O16" s="78">
        <v>2.3867464599405816E-4</v>
      </c>
      <c r="P16" s="76">
        <v>2.8450017802491728E-3</v>
      </c>
      <c r="Q16" s="391" t="s">
        <v>53</v>
      </c>
    </row>
    <row r="17" spans="2:17" x14ac:dyDescent="0.25">
      <c r="B17" s="593"/>
      <c r="C17" s="360" t="s">
        <v>105</v>
      </c>
      <c r="D17" s="74" t="s">
        <v>102</v>
      </c>
      <c r="E17" s="75">
        <v>0.21943256059354824</v>
      </c>
      <c r="F17" s="76">
        <v>0.21570788881859446</v>
      </c>
      <c r="G17" s="78">
        <v>2.8828728908310942E-4</v>
      </c>
      <c r="H17" s="76">
        <v>3.4363844858706642E-3</v>
      </c>
      <c r="I17" s="75">
        <v>0.2009769743714421</v>
      </c>
      <c r="J17" s="76">
        <v>0.19756556969279238</v>
      </c>
      <c r="K17" s="78">
        <v>2.6404060980260983E-4</v>
      </c>
      <c r="L17" s="76">
        <v>3.1473640688471087E-3</v>
      </c>
      <c r="M17" s="75">
        <v>0.19254843893142512</v>
      </c>
      <c r="N17" s="76">
        <v>0.18928010111565441</v>
      </c>
      <c r="O17" s="78">
        <v>2.5296732320206666E-4</v>
      </c>
      <c r="P17" s="76">
        <v>3.0153704925686346E-3</v>
      </c>
      <c r="Q17" s="391" t="s">
        <v>53</v>
      </c>
    </row>
    <row r="18" spans="2:17" x14ac:dyDescent="0.25">
      <c r="B18" s="593"/>
      <c r="C18" s="360" t="s">
        <v>106</v>
      </c>
      <c r="D18" s="74" t="s">
        <v>102</v>
      </c>
      <c r="E18" s="75">
        <v>0.27018078557911113</v>
      </c>
      <c r="F18" s="76">
        <v>0.26559470800038126</v>
      </c>
      <c r="G18" s="78">
        <v>3.549595649171717E-4</v>
      </c>
      <c r="H18" s="76">
        <v>4.2311180138126861E-3</v>
      </c>
      <c r="I18" s="75">
        <v>0.24724678686472246</v>
      </c>
      <c r="J18" s="76">
        <v>0.24304999343537886</v>
      </c>
      <c r="K18" s="78">
        <v>3.2482921279749171E-4</v>
      </c>
      <c r="L18" s="76">
        <v>3.8719642165461017E-3</v>
      </c>
      <c r="M18" s="75">
        <v>0.23671459723773419</v>
      </c>
      <c r="N18" s="76">
        <v>0.23269657832264681</v>
      </c>
      <c r="O18" s="78">
        <v>3.1099217609035612E-4</v>
      </c>
      <c r="P18" s="76">
        <v>3.7070267389970445E-3</v>
      </c>
      <c r="Q18" s="391" t="s">
        <v>53</v>
      </c>
    </row>
    <row r="19" spans="2:17" x14ac:dyDescent="0.25">
      <c r="B19" s="593"/>
      <c r="C19" s="77" t="s">
        <v>107</v>
      </c>
      <c r="D19" s="74" t="s">
        <v>102</v>
      </c>
      <c r="E19" s="75">
        <v>0.29970293614941756</v>
      </c>
      <c r="F19" s="76">
        <v>0.29461574642640193</v>
      </c>
      <c r="G19" s="78">
        <v>3.9374533459873487E-4</v>
      </c>
      <c r="H19" s="76">
        <v>4.6934443884169199E-3</v>
      </c>
      <c r="I19" s="75">
        <v>0.27426298216595157</v>
      </c>
      <c r="J19" s="76">
        <v>0.26960761294533553</v>
      </c>
      <c r="K19" s="78">
        <v>3.603226950941212E-4</v>
      </c>
      <c r="L19" s="76">
        <v>4.2950465255219249E-3</v>
      </c>
      <c r="M19" s="75">
        <v>0.2625799598202837</v>
      </c>
      <c r="N19" s="76">
        <v>0.25812289947169359</v>
      </c>
      <c r="O19" s="76">
        <v>3.4497371119118721E-4</v>
      </c>
      <c r="P19" s="76">
        <v>4.1120866373989505E-3</v>
      </c>
      <c r="Q19" s="391" t="s">
        <v>53</v>
      </c>
    </row>
    <row r="20" spans="2:17" x14ac:dyDescent="0.25">
      <c r="B20" s="593" t="s">
        <v>109</v>
      </c>
      <c r="C20" s="74" t="s">
        <v>101</v>
      </c>
      <c r="D20" s="74" t="s">
        <v>102</v>
      </c>
      <c r="E20" s="75">
        <v>0.16951134299493356</v>
      </c>
      <c r="F20" s="76">
        <v>0.16210250945088225</v>
      </c>
      <c r="G20" s="76">
        <v>1.904732836971747E-3</v>
      </c>
      <c r="H20" s="76">
        <v>5.5041007070795707E-3</v>
      </c>
      <c r="I20" s="75">
        <v>0.15359299303686627</v>
      </c>
      <c r="J20" s="76">
        <v>0.14687990293423644</v>
      </c>
      <c r="K20" s="76">
        <v>1.7258645480428762E-3</v>
      </c>
      <c r="L20" s="76">
        <v>4.9872255545869307E-3</v>
      </c>
      <c r="M20" s="75">
        <v>0.14182074833350941</v>
      </c>
      <c r="N20" s="76">
        <v>0.13562218781872917</v>
      </c>
      <c r="O20" s="76">
        <v>1.5935844265171995E-3</v>
      </c>
      <c r="P20" s="76">
        <v>4.604976088263036E-3</v>
      </c>
      <c r="Q20" s="391" t="s">
        <v>53</v>
      </c>
    </row>
    <row r="21" spans="2:17" x14ac:dyDescent="0.25">
      <c r="B21" s="593"/>
      <c r="C21" s="360" t="s">
        <v>104</v>
      </c>
      <c r="D21" s="74" t="s">
        <v>102</v>
      </c>
      <c r="E21" s="75">
        <v>0.16281001838246781</v>
      </c>
      <c r="F21" s="76">
        <v>0.15569407968368887</v>
      </c>
      <c r="G21" s="76">
        <v>1.8294326664046831E-3</v>
      </c>
      <c r="H21" s="76">
        <v>5.286506032374262E-3</v>
      </c>
      <c r="I21" s="75">
        <v>0.14752097162310762</v>
      </c>
      <c r="J21" s="76">
        <v>0.14107327140610804</v>
      </c>
      <c r="K21" s="76">
        <v>1.6576356120363495E-3</v>
      </c>
      <c r="L21" s="76">
        <v>4.790064604963222E-3</v>
      </c>
      <c r="M21" s="75">
        <v>0.13621412133985722</v>
      </c>
      <c r="N21" s="76">
        <v>0.13026060971328499</v>
      </c>
      <c r="O21" s="76">
        <v>1.5305849460648458E-3</v>
      </c>
      <c r="P21" s="76">
        <v>4.4229266805073855E-3</v>
      </c>
      <c r="Q21" s="391" t="s">
        <v>53</v>
      </c>
    </row>
    <row r="22" spans="2:17" x14ac:dyDescent="0.25">
      <c r="B22" s="593"/>
      <c r="C22" s="360" t="s">
        <v>105</v>
      </c>
      <c r="D22" s="74" t="s">
        <v>102</v>
      </c>
      <c r="E22" s="75">
        <v>0.17838934474149781</v>
      </c>
      <c r="F22" s="76">
        <v>0.17059248030829205</v>
      </c>
      <c r="G22" s="76">
        <v>2.0044914794000528E-3</v>
      </c>
      <c r="H22" s="76">
        <v>5.7923729538057293E-3</v>
      </c>
      <c r="I22" s="75">
        <v>0.16163728574524333</v>
      </c>
      <c r="J22" s="76">
        <v>0.15457260368066575</v>
      </c>
      <c r="K22" s="76">
        <v>1.8162551272285783E-3</v>
      </c>
      <c r="L22" s="76">
        <v>5.2484269373490079E-3</v>
      </c>
      <c r="M22" s="75">
        <v>0.14924848047908987</v>
      </c>
      <c r="N22" s="76">
        <v>0.14272527601952034</v>
      </c>
      <c r="O22" s="76">
        <v>1.6770469551713471E-3</v>
      </c>
      <c r="P22" s="76">
        <v>4.8461575043981728E-3</v>
      </c>
      <c r="Q22" s="391" t="s">
        <v>53</v>
      </c>
    </row>
    <row r="23" spans="2:17" x14ac:dyDescent="0.25">
      <c r="B23" s="593"/>
      <c r="C23" s="360" t="s">
        <v>106</v>
      </c>
      <c r="D23" s="74" t="s">
        <v>102</v>
      </c>
      <c r="E23" s="75">
        <v>0.20191082701592536</v>
      </c>
      <c r="F23" s="76">
        <v>0.19308590897992442</v>
      </c>
      <c r="G23" s="76">
        <v>2.268793200280702E-3</v>
      </c>
      <c r="H23" s="76">
        <v>6.5561248357202369E-3</v>
      </c>
      <c r="I23" s="75">
        <v>0.18294992948555561</v>
      </c>
      <c r="J23" s="76">
        <v>0.17495373554061755</v>
      </c>
      <c r="K23" s="76">
        <v>2.0557369911417584E-3</v>
      </c>
      <c r="L23" s="76">
        <v>5.9404569537963069E-3</v>
      </c>
      <c r="M23" s="75">
        <v>0.16892760141067467</v>
      </c>
      <c r="N23" s="76">
        <v>0.16154428146443991</v>
      </c>
      <c r="O23" s="76">
        <v>1.8981735604997468E-3</v>
      </c>
      <c r="P23" s="76">
        <v>5.485146385735027E-3</v>
      </c>
      <c r="Q23" s="391" t="s">
        <v>53</v>
      </c>
    </row>
    <row r="24" spans="2:17" x14ac:dyDescent="0.25">
      <c r="B24" s="593"/>
      <c r="C24" s="77" t="s">
        <v>107</v>
      </c>
      <c r="D24" s="74" t="s">
        <v>102</v>
      </c>
      <c r="E24" s="75">
        <v>0.23880780227464693</v>
      </c>
      <c r="F24" s="76">
        <v>0.22837022786332001</v>
      </c>
      <c r="G24" s="76">
        <v>2.6833901182127464E-3</v>
      </c>
      <c r="H24" s="76">
        <v>7.7541842931141683E-3</v>
      </c>
      <c r="I24" s="75">
        <v>0.21638200998157092</v>
      </c>
      <c r="J24" s="76">
        <v>0.20692459984277789</v>
      </c>
      <c r="K24" s="76">
        <v>2.4314002382375376E-3</v>
      </c>
      <c r="L24" s="76">
        <v>7.026009900555504E-3</v>
      </c>
      <c r="M24" s="75">
        <v>0.199797256207707</v>
      </c>
      <c r="N24" s="76">
        <v>0.19106471602692796</v>
      </c>
      <c r="O24" s="76">
        <v>2.2450438295863839E-3</v>
      </c>
      <c r="P24" s="76">
        <v>6.4874963511926554E-3</v>
      </c>
      <c r="Q24" s="391" t="s">
        <v>53</v>
      </c>
    </row>
    <row r="25" spans="2:17" x14ac:dyDescent="0.25">
      <c r="B25" s="593" t="s">
        <v>110</v>
      </c>
      <c r="C25" s="74" t="s">
        <v>101</v>
      </c>
      <c r="D25" s="74" t="s">
        <v>102</v>
      </c>
      <c r="E25" s="75">
        <v>0.192859889278545</v>
      </c>
      <c r="F25" s="76">
        <v>0.18958626487123986</v>
      </c>
      <c r="G25" s="76">
        <v>2.5337650211340194E-4</v>
      </c>
      <c r="H25" s="76">
        <v>3.0202479051917512E-3</v>
      </c>
      <c r="I25" s="75">
        <v>0.17575027949857561</v>
      </c>
      <c r="J25" s="76">
        <v>0.17276707543935166</v>
      </c>
      <c r="K25" s="78">
        <v>2.3089814699875878E-4</v>
      </c>
      <c r="L25" s="76">
        <v>2.7523059122252047E-3</v>
      </c>
      <c r="M25" s="75">
        <v>0.16552742814900301</v>
      </c>
      <c r="N25" s="76">
        <v>0.16271774786299806</v>
      </c>
      <c r="O25" s="78">
        <v>2.1746751439666835E-4</v>
      </c>
      <c r="P25" s="76">
        <v>2.5922127716082864E-3</v>
      </c>
      <c r="Q25" s="391" t="s">
        <v>53</v>
      </c>
    </row>
    <row r="26" spans="2:17" x14ac:dyDescent="0.25">
      <c r="B26" s="593"/>
      <c r="C26" s="360" t="s">
        <v>104</v>
      </c>
      <c r="D26" s="74" t="s">
        <v>102</v>
      </c>
      <c r="E26" s="75">
        <v>0.18559173123528927</v>
      </c>
      <c r="F26" s="76">
        <v>0.18244147732070584</v>
      </c>
      <c r="G26" s="76">
        <v>2.4382770236713768E-4</v>
      </c>
      <c r="H26" s="76">
        <v>2.9064262122162812E-3</v>
      </c>
      <c r="I26" s="75">
        <v>0.16912691778079952</v>
      </c>
      <c r="J26" s="76">
        <v>0.16625613937243969</v>
      </c>
      <c r="K26" s="78">
        <v>2.221964712352821E-4</v>
      </c>
      <c r="L26" s="76">
        <v>2.6485819371245621E-3</v>
      </c>
      <c r="M26" s="75">
        <v>0.1592893269410163</v>
      </c>
      <c r="N26" s="76">
        <v>0.1565855328527381</v>
      </c>
      <c r="O26" s="78">
        <v>2.0927198825682788E-4</v>
      </c>
      <c r="P26" s="76">
        <v>2.4945221000213878E-3</v>
      </c>
      <c r="Q26" s="391" t="s">
        <v>53</v>
      </c>
    </row>
    <row r="27" spans="2:17" x14ac:dyDescent="0.25">
      <c r="B27" s="593"/>
      <c r="C27" s="360" t="s">
        <v>105</v>
      </c>
      <c r="D27" s="74" t="s">
        <v>102</v>
      </c>
      <c r="E27" s="75">
        <v>0.19670561681778839</v>
      </c>
      <c r="F27" s="76">
        <v>0.19336671461952626</v>
      </c>
      <c r="G27" s="76">
        <v>2.5842896271378803E-4</v>
      </c>
      <c r="H27" s="76">
        <v>3.0804732355483532E-3</v>
      </c>
      <c r="I27" s="75">
        <v>0.17925483242778109</v>
      </c>
      <c r="J27" s="76">
        <v>0.17621214171195551</v>
      </c>
      <c r="K27" s="78">
        <v>2.3550237738588129E-4</v>
      </c>
      <c r="L27" s="76">
        <v>2.807188338439705E-3</v>
      </c>
      <c r="M27" s="75">
        <v>0.16882813205023411</v>
      </c>
      <c r="N27" s="76">
        <v>0.16596242526285149</v>
      </c>
      <c r="O27" s="78">
        <v>2.2180393091196618E-4</v>
      </c>
      <c r="P27" s="76">
        <v>2.6439028564706367E-3</v>
      </c>
      <c r="Q27" s="391" t="s">
        <v>53</v>
      </c>
    </row>
    <row r="28" spans="2:17" x14ac:dyDescent="0.25">
      <c r="B28" s="593"/>
      <c r="C28" s="360" t="s">
        <v>106</v>
      </c>
      <c r="D28" s="74" t="s">
        <v>102</v>
      </c>
      <c r="E28" s="75">
        <v>0.24182533557701841</v>
      </c>
      <c r="F28" s="76">
        <v>0.23772056644222789</v>
      </c>
      <c r="G28" s="76">
        <v>3.1770658938007042E-4</v>
      </c>
      <c r="H28" s="76">
        <v>3.7870625454104389E-3</v>
      </c>
      <c r="I28" s="75">
        <v>0.22037174487907293</v>
      </c>
      <c r="J28" s="76">
        <v>0.21663113128951192</v>
      </c>
      <c r="K28" s="78">
        <v>2.8952117566261704E-4</v>
      </c>
      <c r="L28" s="76">
        <v>3.4510924138983945E-3</v>
      </c>
      <c r="M28" s="75">
        <v>0.2075534006012022</v>
      </c>
      <c r="N28" s="76">
        <v>0.20403036695968665</v>
      </c>
      <c r="O28" s="78">
        <v>2.7268062240832488E-4</v>
      </c>
      <c r="P28" s="76">
        <v>3.2503530191072324E-3</v>
      </c>
      <c r="Q28" s="391" t="s">
        <v>53</v>
      </c>
    </row>
    <row r="29" spans="2:17" x14ac:dyDescent="0.25">
      <c r="B29" s="593"/>
      <c r="C29" s="77" t="s">
        <v>107</v>
      </c>
      <c r="D29" s="74" t="s">
        <v>102</v>
      </c>
      <c r="E29" s="75">
        <v>0.26824913900669978</v>
      </c>
      <c r="F29" s="76">
        <v>0.26369584940368324</v>
      </c>
      <c r="G29" s="76">
        <v>3.5242179589911512E-4</v>
      </c>
      <c r="H29" s="76">
        <v>4.2008678071174524E-3</v>
      </c>
      <c r="I29" s="75">
        <v>0.24445135446276786</v>
      </c>
      <c r="J29" s="76">
        <v>0.24030201100228116</v>
      </c>
      <c r="K29" s="78">
        <v>3.2115661458875414E-4</v>
      </c>
      <c r="L29" s="76">
        <v>3.8281868458979488E-3</v>
      </c>
      <c r="M29" s="75">
        <v>0.23023237361104848</v>
      </c>
      <c r="N29" s="76">
        <v>0.22632438465375743</v>
      </c>
      <c r="O29" s="78">
        <v>3.0247592548692285E-4</v>
      </c>
      <c r="P29" s="76">
        <v>3.6055130318041208E-3</v>
      </c>
      <c r="Q29" s="391" t="s">
        <v>53</v>
      </c>
    </row>
    <row r="30" spans="2:17" x14ac:dyDescent="0.25">
      <c r="B30" s="593" t="s">
        <v>111</v>
      </c>
      <c r="C30" s="74" t="s">
        <v>101</v>
      </c>
      <c r="D30" s="74" t="s">
        <v>102</v>
      </c>
      <c r="E30" s="79"/>
      <c r="F30" s="80"/>
      <c r="G30" s="80"/>
      <c r="H30" s="81"/>
      <c r="I30" s="75">
        <v>8.0380333022626607E-2</v>
      </c>
      <c r="J30" s="76">
        <v>7.6867149202250337E-2</v>
      </c>
      <c r="K30" s="76">
        <v>9.0320244680910445E-4</v>
      </c>
      <c r="L30" s="76">
        <v>2.6099813735671585E-3</v>
      </c>
      <c r="M30" s="75">
        <v>7.4219524961203279E-2</v>
      </c>
      <c r="N30" s="76">
        <v>7.0975611625134952E-2</v>
      </c>
      <c r="O30" s="76">
        <v>8.3397584987733456E-4</v>
      </c>
      <c r="P30" s="76">
        <v>2.4099374861909894E-3</v>
      </c>
      <c r="Q30" s="391" t="s">
        <v>53</v>
      </c>
    </row>
    <row r="31" spans="2:17" x14ac:dyDescent="0.25">
      <c r="B31" s="593"/>
      <c r="C31" s="360" t="s">
        <v>104</v>
      </c>
      <c r="D31" s="74" t="s">
        <v>102</v>
      </c>
      <c r="E31" s="79"/>
      <c r="F31" s="80"/>
      <c r="G31" s="80"/>
      <c r="H31" s="81"/>
      <c r="I31" s="75">
        <v>7.7202641816092987E-2</v>
      </c>
      <c r="J31" s="76">
        <v>7.3828345369196552E-2</v>
      </c>
      <c r="K31" s="76">
        <v>8.6749597029902312E-4</v>
      </c>
      <c r="L31" s="76">
        <v>2.5068004765974204E-3</v>
      </c>
      <c r="M31" s="75">
        <v>7.1285390167858564E-2</v>
      </c>
      <c r="N31" s="76">
        <v>6.8169719083285771E-2</v>
      </c>
      <c r="O31" s="76">
        <v>8.010061217739356E-4</v>
      </c>
      <c r="P31" s="76">
        <v>2.3146649627988642E-3</v>
      </c>
      <c r="Q31" s="391" t="s">
        <v>53</v>
      </c>
    </row>
    <row r="32" spans="2:17" x14ac:dyDescent="0.25">
      <c r="B32" s="593"/>
      <c r="C32" s="360" t="s">
        <v>105</v>
      </c>
      <c r="D32" s="74" t="s">
        <v>102</v>
      </c>
      <c r="E32" s="79"/>
      <c r="F32" s="80"/>
      <c r="G32" s="80"/>
      <c r="H32" s="81"/>
      <c r="I32" s="75">
        <v>8.4590179540010649E-2</v>
      </c>
      <c r="J32" s="76">
        <v>8.0892995926215044E-2</v>
      </c>
      <c r="K32" s="76">
        <v>9.5050684991628877E-4</v>
      </c>
      <c r="L32" s="76">
        <v>2.7466767638793126E-3</v>
      </c>
      <c r="M32" s="75">
        <v>7.8106704784056985E-2</v>
      </c>
      <c r="N32" s="76">
        <v>7.4692894450215611E-2</v>
      </c>
      <c r="O32" s="76">
        <v>8.7765457320633793E-4</v>
      </c>
      <c r="P32" s="76">
        <v>2.5361557606350428E-3</v>
      </c>
      <c r="Q32" s="391" t="s">
        <v>53</v>
      </c>
    </row>
    <row r="33" spans="2:17" x14ac:dyDescent="0.25">
      <c r="B33" s="593"/>
      <c r="C33" s="360" t="s">
        <v>106</v>
      </c>
      <c r="D33" s="74" t="s">
        <v>102</v>
      </c>
      <c r="E33" s="79"/>
      <c r="F33" s="80"/>
      <c r="G33" s="80"/>
      <c r="H33" s="81"/>
      <c r="I33" s="75">
        <v>9.5743796430773978E-2</v>
      </c>
      <c r="J33" s="76">
        <v>9.1559121599589732E-2</v>
      </c>
      <c r="K33" s="76">
        <v>1.0758356920308524E-3</v>
      </c>
      <c r="L33" s="76">
        <v>3.1088391391533971E-3</v>
      </c>
      <c r="M33" s="75">
        <v>8.8405444738253083E-2</v>
      </c>
      <c r="N33" s="76">
        <v>8.4541507299723553E-2</v>
      </c>
      <c r="O33" s="76">
        <v>9.933774966615341E-4</v>
      </c>
      <c r="P33" s="76">
        <v>2.8705599418679972E-3</v>
      </c>
      <c r="Q33" s="391" t="s">
        <v>53</v>
      </c>
    </row>
    <row r="34" spans="2:17" x14ac:dyDescent="0.25">
      <c r="B34" s="593"/>
      <c r="C34" s="77" t="s">
        <v>107</v>
      </c>
      <c r="D34" s="74" t="s">
        <v>102</v>
      </c>
      <c r="E34" s="79"/>
      <c r="F34" s="80"/>
      <c r="G34" s="80"/>
      <c r="H34" s="81"/>
      <c r="I34" s="75">
        <v>0.11323991855702217</v>
      </c>
      <c r="J34" s="76">
        <v>0.10829054058438714</v>
      </c>
      <c r="K34" s="76">
        <v>1.2724327913443117E-3</v>
      </c>
      <c r="L34" s="76">
        <v>3.6769451812907156E-3</v>
      </c>
      <c r="M34" s="75">
        <v>0.10456056408203336</v>
      </c>
      <c r="N34" s="76">
        <v>9.9990534720759E-2</v>
      </c>
      <c r="O34" s="76">
        <v>1.1749062708168744E-3</v>
      </c>
      <c r="P34" s="76">
        <v>3.3951230904574903E-3</v>
      </c>
      <c r="Q34" s="391" t="s">
        <v>53</v>
      </c>
    </row>
    <row r="35" spans="2:17" x14ac:dyDescent="0.25">
      <c r="B35" s="593" t="s">
        <v>112</v>
      </c>
      <c r="C35" s="74" t="s">
        <v>101</v>
      </c>
      <c r="D35" s="74" t="s">
        <v>102</v>
      </c>
      <c r="E35" s="79"/>
      <c r="F35" s="80"/>
      <c r="G35" s="80"/>
      <c r="H35" s="81"/>
      <c r="I35" s="75">
        <v>9.9283085483011201E-3</v>
      </c>
      <c r="J35" s="76">
        <v>9.473034959255654E-3</v>
      </c>
      <c r="K35" s="78">
        <v>4.4652055886127285E-4</v>
      </c>
      <c r="L35" s="82">
        <v>8.7530301841903614E-6</v>
      </c>
      <c r="M35" s="75">
        <v>9.5898611750140934E-3</v>
      </c>
      <c r="N35" s="76">
        <v>9.1501074652703025E-3</v>
      </c>
      <c r="O35" s="78">
        <v>4.3129906271920223E-4</v>
      </c>
      <c r="P35" s="82">
        <v>8.4546470245887995E-6</v>
      </c>
      <c r="Q35" s="391" t="s">
        <v>53</v>
      </c>
    </row>
    <row r="36" spans="2:17" x14ac:dyDescent="0.25">
      <c r="B36" s="593"/>
      <c r="C36" s="360" t="s">
        <v>104</v>
      </c>
      <c r="D36" s="74" t="s">
        <v>102</v>
      </c>
      <c r="E36" s="79"/>
      <c r="F36" s="80"/>
      <c r="G36" s="80"/>
      <c r="H36" s="81"/>
      <c r="I36" s="75">
        <v>9.5358108118111656E-3</v>
      </c>
      <c r="J36" s="76">
        <v>9.0985356413598312E-3</v>
      </c>
      <c r="K36" s="78">
        <v>4.2886817549741505E-4</v>
      </c>
      <c r="L36" s="82">
        <v>8.4069949539183488E-6</v>
      </c>
      <c r="M36" s="75">
        <v>9.2107433438010453E-3</v>
      </c>
      <c r="N36" s="76">
        <v>8.7883745022699807E-3</v>
      </c>
      <c r="O36" s="78">
        <v>4.1424843369775721E-4</v>
      </c>
      <c r="P36" s="82">
        <v>8.1204078333077797E-6</v>
      </c>
      <c r="Q36" s="391" t="s">
        <v>53</v>
      </c>
    </row>
    <row r="37" spans="2:17" x14ac:dyDescent="0.25">
      <c r="B37" s="593"/>
      <c r="C37" s="360" t="s">
        <v>105</v>
      </c>
      <c r="D37" s="74" t="s">
        <v>102</v>
      </c>
      <c r="E37" s="79"/>
      <c r="F37" s="80"/>
      <c r="G37" s="80"/>
      <c r="H37" s="81"/>
      <c r="I37" s="75">
        <v>1.0448294639349204E-2</v>
      </c>
      <c r="J37" s="76">
        <v>9.969176511954286E-3</v>
      </c>
      <c r="K37" s="78">
        <v>4.6990666525042324E-4</v>
      </c>
      <c r="L37" s="82">
        <v>9.2114621444946043E-6</v>
      </c>
      <c r="M37" s="75">
        <v>1.0092121394046338E-2</v>
      </c>
      <c r="N37" s="76">
        <v>9.6293359854546408E-3</v>
      </c>
      <c r="O37" s="78">
        <v>4.5388795715222633E-4</v>
      </c>
      <c r="P37" s="82">
        <v>8.8974514394716962E-6</v>
      </c>
      <c r="Q37" s="391" t="s">
        <v>53</v>
      </c>
    </row>
    <row r="38" spans="2:17" x14ac:dyDescent="0.25">
      <c r="B38" s="593"/>
      <c r="C38" s="360" t="s">
        <v>106</v>
      </c>
      <c r="D38" s="74" t="s">
        <v>102</v>
      </c>
      <c r="E38" s="79"/>
      <c r="F38" s="80"/>
      <c r="G38" s="80"/>
      <c r="H38" s="81"/>
      <c r="I38" s="75">
        <v>1.1825951906455459E-2</v>
      </c>
      <c r="J38" s="76">
        <v>1.1283659778633513E-2</v>
      </c>
      <c r="K38" s="76">
        <v>5.3186609064850268E-4</v>
      </c>
      <c r="L38" s="82">
        <v>1.0426037173441871E-5</v>
      </c>
      <c r="M38" s="75">
        <v>1.1422815527294128E-2</v>
      </c>
      <c r="N38" s="76">
        <v>1.0899009664813624E-2</v>
      </c>
      <c r="O38" s="76">
        <v>5.1373523981477955E-4</v>
      </c>
      <c r="P38" s="82">
        <v>1.0070622665726143E-5</v>
      </c>
      <c r="Q38" s="391" t="s">
        <v>53</v>
      </c>
    </row>
    <row r="39" spans="2:17" x14ac:dyDescent="0.25">
      <c r="B39" s="593"/>
      <c r="C39" s="77" t="s">
        <v>107</v>
      </c>
      <c r="D39" s="74" t="s">
        <v>102</v>
      </c>
      <c r="E39" s="79"/>
      <c r="F39" s="80"/>
      <c r="G39" s="80"/>
      <c r="H39" s="81"/>
      <c r="I39" s="75">
        <v>1.3987014100851331E-2</v>
      </c>
      <c r="J39" s="76">
        <v>1.3345624071649053E-2</v>
      </c>
      <c r="K39" s="76">
        <v>6.290587488018126E-4</v>
      </c>
      <c r="L39" s="82">
        <v>1.2331280400466331E-5</v>
      </c>
      <c r="M39" s="75">
        <v>1.3510208997592156E-2</v>
      </c>
      <c r="N39" s="76">
        <v>1.2890683394699749E-2</v>
      </c>
      <c r="O39" s="76">
        <v>6.0761468507842782E-4</v>
      </c>
      <c r="P39" s="82">
        <v>1.1910917813979461E-5</v>
      </c>
      <c r="Q39" s="391" t="s">
        <v>53</v>
      </c>
    </row>
    <row r="40" spans="2:17" x14ac:dyDescent="0.25">
      <c r="B40" s="593" t="s">
        <v>113</v>
      </c>
      <c r="C40" s="74" t="s">
        <v>101</v>
      </c>
      <c r="D40" s="74" t="s">
        <v>102</v>
      </c>
      <c r="E40" s="79"/>
      <c r="F40" s="80"/>
      <c r="G40" s="80"/>
      <c r="H40" s="81"/>
      <c r="I40" s="75">
        <v>9.1975979604254549E-2</v>
      </c>
      <c r="J40" s="76">
        <v>9.041476947992734E-2</v>
      </c>
      <c r="K40" s="78">
        <v>1.208366969293504E-4</v>
      </c>
      <c r="L40" s="76">
        <v>1.4403734273978569E-3</v>
      </c>
      <c r="M40" s="75">
        <v>8.6626020731311537E-2</v>
      </c>
      <c r="N40" s="76">
        <v>8.5155621381635613E-2</v>
      </c>
      <c r="O40" s="78">
        <v>1.1380799920092307E-4</v>
      </c>
      <c r="P40" s="76">
        <v>1.3565913504750031E-3</v>
      </c>
      <c r="Q40" s="391" t="s">
        <v>53</v>
      </c>
    </row>
    <row r="41" spans="2:17" x14ac:dyDescent="0.25">
      <c r="B41" s="593"/>
      <c r="C41" s="360" t="s">
        <v>104</v>
      </c>
      <c r="D41" s="74" t="s">
        <v>102</v>
      </c>
      <c r="E41" s="79"/>
      <c r="F41" s="80"/>
      <c r="G41" s="80"/>
      <c r="H41" s="81"/>
      <c r="I41" s="75">
        <v>8.8509753638618335E-2</v>
      </c>
      <c r="J41" s="76">
        <v>8.7007379604910021E-2</v>
      </c>
      <c r="K41" s="78">
        <v>1.162828199464642E-4</v>
      </c>
      <c r="L41" s="76">
        <v>1.3860912137618532E-3</v>
      </c>
      <c r="M41" s="75">
        <v>8.336141443246517E-2</v>
      </c>
      <c r="N41" s="76">
        <v>8.1946428859599574E-2</v>
      </c>
      <c r="O41" s="78">
        <v>1.0951900718773991E-4</v>
      </c>
      <c r="P41" s="76">
        <v>1.3054665656778595E-3</v>
      </c>
      <c r="Q41" s="391" t="s">
        <v>53</v>
      </c>
    </row>
    <row r="42" spans="2:17" x14ac:dyDescent="0.25">
      <c r="B42" s="593"/>
      <c r="C42" s="360" t="s">
        <v>105</v>
      </c>
      <c r="D42" s="74" t="s">
        <v>102</v>
      </c>
      <c r="E42" s="79"/>
      <c r="F42" s="80"/>
      <c r="G42" s="80"/>
      <c r="H42" s="81"/>
      <c r="I42" s="75">
        <v>9.3810028970538764E-2</v>
      </c>
      <c r="J42" s="76">
        <v>9.2217687495923378E-2</v>
      </c>
      <c r="K42" s="78">
        <v>1.2324624416527787E-4</v>
      </c>
      <c r="L42" s="76">
        <v>1.4690952304501122E-3</v>
      </c>
      <c r="M42" s="75">
        <v>8.835338910628919E-2</v>
      </c>
      <c r="N42" s="76">
        <v>8.6853669220892285E-2</v>
      </c>
      <c r="O42" s="78">
        <v>1.1607739051059566E-4</v>
      </c>
      <c r="P42" s="76">
        <v>1.3836424948862999E-3</v>
      </c>
      <c r="Q42" s="391" t="s">
        <v>53</v>
      </c>
    </row>
    <row r="43" spans="2:17" x14ac:dyDescent="0.25">
      <c r="B43" s="593"/>
      <c r="C43" s="360" t="s">
        <v>106</v>
      </c>
      <c r="D43" s="74" t="s">
        <v>102</v>
      </c>
      <c r="E43" s="79"/>
      <c r="F43" s="80"/>
      <c r="G43" s="80"/>
      <c r="H43" s="81"/>
      <c r="I43" s="75">
        <v>0.11532787982004791</v>
      </c>
      <c r="J43" s="76">
        <v>0.11337029204151099</v>
      </c>
      <c r="K43" s="78">
        <v>1.5151608193010257E-4</v>
      </c>
      <c r="L43" s="76">
        <v>1.8060716966068228E-3</v>
      </c>
      <c r="M43" s="75">
        <v>0.10861961298129573</v>
      </c>
      <c r="N43" s="76">
        <v>0.10677589204223592</v>
      </c>
      <c r="O43" s="78">
        <v>1.4270285906035657E-4</v>
      </c>
      <c r="P43" s="76">
        <v>1.7010180799994501E-3</v>
      </c>
      <c r="Q43" s="391" t="s">
        <v>53</v>
      </c>
    </row>
    <row r="44" spans="2:17" x14ac:dyDescent="0.25">
      <c r="B44" s="593"/>
      <c r="C44" s="77" t="s">
        <v>107</v>
      </c>
      <c r="D44" s="74" t="s">
        <v>102</v>
      </c>
      <c r="E44" s="79"/>
      <c r="F44" s="80"/>
      <c r="G44" s="80"/>
      <c r="H44" s="81"/>
      <c r="I44" s="75">
        <v>0.12792954216884847</v>
      </c>
      <c r="J44" s="76">
        <v>0.12575805242452709</v>
      </c>
      <c r="K44" s="78">
        <v>1.6807196163478124E-4</v>
      </c>
      <c r="L44" s="76">
        <v>2.0034177826865921E-3</v>
      </c>
      <c r="M44" s="75">
        <v>0.12048827552311545</v>
      </c>
      <c r="N44" s="76">
        <v>0.11844309463546646</v>
      </c>
      <c r="O44" s="78">
        <v>1.5829573433815639E-4</v>
      </c>
      <c r="P44" s="76">
        <v>1.8868851533108241E-3</v>
      </c>
      <c r="Q44" s="391" t="s">
        <v>53</v>
      </c>
    </row>
    <row r="45" spans="2:17" x14ac:dyDescent="0.25">
      <c r="B45" s="593" t="s">
        <v>114</v>
      </c>
      <c r="C45" s="74" t="s">
        <v>101</v>
      </c>
      <c r="D45" s="74" t="s">
        <v>102</v>
      </c>
      <c r="E45" s="79"/>
      <c r="F45" s="80"/>
      <c r="G45" s="80"/>
      <c r="H45" s="81"/>
      <c r="I45" s="75">
        <v>9.9283085483011166E-3</v>
      </c>
      <c r="J45" s="76">
        <v>9.473034959255654E-3</v>
      </c>
      <c r="K45" s="78">
        <v>4.4652055886127285E-4</v>
      </c>
      <c r="L45" s="82">
        <v>8.7530301841903614E-6</v>
      </c>
      <c r="M45" s="75">
        <v>9.5898611750140934E-3</v>
      </c>
      <c r="N45" s="76">
        <v>9.1501074652703025E-3</v>
      </c>
      <c r="O45" s="78">
        <v>4.3129906271920223E-4</v>
      </c>
      <c r="P45" s="82">
        <v>8.4546470245887995E-6</v>
      </c>
      <c r="Q45" s="391" t="s">
        <v>53</v>
      </c>
    </row>
    <row r="46" spans="2:17" x14ac:dyDescent="0.25">
      <c r="B46" s="593"/>
      <c r="C46" s="360" t="s">
        <v>104</v>
      </c>
      <c r="D46" s="74" t="s">
        <v>102</v>
      </c>
      <c r="E46" s="79"/>
      <c r="F46" s="80"/>
      <c r="G46" s="80"/>
      <c r="H46" s="81"/>
      <c r="I46" s="75">
        <v>9.5358108118111656E-3</v>
      </c>
      <c r="J46" s="76">
        <v>9.0985356413598312E-3</v>
      </c>
      <c r="K46" s="78">
        <v>4.2886817549741505E-4</v>
      </c>
      <c r="L46" s="82">
        <v>8.4069949539183488E-6</v>
      </c>
      <c r="M46" s="75">
        <v>9.2107433438010453E-3</v>
      </c>
      <c r="N46" s="76">
        <v>8.7883745022699807E-3</v>
      </c>
      <c r="O46" s="78">
        <v>4.1424843369775721E-4</v>
      </c>
      <c r="P46" s="82">
        <v>8.1204078333077797E-6</v>
      </c>
      <c r="Q46" s="391" t="s">
        <v>53</v>
      </c>
    </row>
    <row r="47" spans="2:17" x14ac:dyDescent="0.25">
      <c r="B47" s="593"/>
      <c r="C47" s="360" t="s">
        <v>105</v>
      </c>
      <c r="D47" s="74" t="s">
        <v>102</v>
      </c>
      <c r="E47" s="79"/>
      <c r="F47" s="80"/>
      <c r="G47" s="80"/>
      <c r="H47" s="81"/>
      <c r="I47" s="75">
        <v>1.0448294639349204E-2</v>
      </c>
      <c r="J47" s="76">
        <v>9.969176511954286E-3</v>
      </c>
      <c r="K47" s="78">
        <v>4.6990666525042324E-4</v>
      </c>
      <c r="L47" s="82">
        <v>9.2114621444946043E-6</v>
      </c>
      <c r="M47" s="75">
        <v>1.0092121394046338E-2</v>
      </c>
      <c r="N47" s="76">
        <v>9.6293359854546408E-3</v>
      </c>
      <c r="O47" s="78">
        <v>4.5388795715222633E-4</v>
      </c>
      <c r="P47" s="82">
        <v>8.8974514394716962E-6</v>
      </c>
      <c r="Q47" s="391" t="s">
        <v>53</v>
      </c>
    </row>
    <row r="48" spans="2:17" x14ac:dyDescent="0.25">
      <c r="B48" s="593"/>
      <c r="C48" s="360" t="s">
        <v>106</v>
      </c>
      <c r="D48" s="74" t="s">
        <v>102</v>
      </c>
      <c r="E48" s="79"/>
      <c r="F48" s="80"/>
      <c r="G48" s="80"/>
      <c r="H48" s="81"/>
      <c r="I48" s="75">
        <v>1.1825951906455459E-2</v>
      </c>
      <c r="J48" s="76">
        <v>1.1283659778633513E-2</v>
      </c>
      <c r="K48" s="76">
        <v>5.3186609064850268E-4</v>
      </c>
      <c r="L48" s="82">
        <v>1.0426037173441871E-5</v>
      </c>
      <c r="M48" s="75">
        <v>1.1422815527294128E-2</v>
      </c>
      <c r="N48" s="76">
        <v>1.0899009664813624E-2</v>
      </c>
      <c r="O48" s="76">
        <v>5.1373523981477955E-4</v>
      </c>
      <c r="P48" s="82">
        <v>1.0070622665726143E-5</v>
      </c>
      <c r="Q48" s="391" t="s">
        <v>53</v>
      </c>
    </row>
    <row r="49" spans="2:17" x14ac:dyDescent="0.25">
      <c r="B49" s="593"/>
      <c r="C49" s="77" t="s">
        <v>107</v>
      </c>
      <c r="D49" s="74" t="s">
        <v>102</v>
      </c>
      <c r="E49" s="79"/>
      <c r="F49" s="80"/>
      <c r="G49" s="80"/>
      <c r="H49" s="81"/>
      <c r="I49" s="75">
        <v>1.3987014100851331E-2</v>
      </c>
      <c r="J49" s="76">
        <v>1.3345624071649053E-2</v>
      </c>
      <c r="K49" s="76">
        <v>6.290587488018126E-4</v>
      </c>
      <c r="L49" s="82">
        <v>1.2331280400466331E-5</v>
      </c>
      <c r="M49" s="75">
        <v>1.3510208997592156E-2</v>
      </c>
      <c r="N49" s="76">
        <v>1.2890683394699749E-2</v>
      </c>
      <c r="O49" s="76">
        <v>6.0761468507842782E-4</v>
      </c>
      <c r="P49" s="82">
        <v>1.1910917813979461E-5</v>
      </c>
      <c r="Q49" s="391" t="s">
        <v>53</v>
      </c>
    </row>
    <row r="50" spans="2:17" x14ac:dyDescent="0.25">
      <c r="B50" s="593" t="s">
        <v>115</v>
      </c>
      <c r="C50" s="74" t="s">
        <v>116</v>
      </c>
      <c r="D50" s="74" t="s">
        <v>102</v>
      </c>
      <c r="E50" s="79"/>
      <c r="F50" s="80"/>
      <c r="G50" s="80"/>
      <c r="H50" s="81"/>
      <c r="I50" s="75">
        <v>2.0828619332100222E-2</v>
      </c>
      <c r="J50" s="76">
        <v>1.9873499914522329E-2</v>
      </c>
      <c r="K50" s="76">
        <v>9.3675641719148054E-4</v>
      </c>
      <c r="L50" s="82">
        <v>1.8363000386413324E-5</v>
      </c>
      <c r="M50" s="75">
        <v>2.0118589877651926E-2</v>
      </c>
      <c r="N50" s="76">
        <v>1.9196029647420197E-2</v>
      </c>
      <c r="O50" s="76">
        <v>9.0482320850182206E-4</v>
      </c>
      <c r="P50" s="82">
        <v>1.773702172990656E-5</v>
      </c>
      <c r="Q50" s="391" t="s">
        <v>53</v>
      </c>
    </row>
    <row r="51" spans="2:17" x14ac:dyDescent="0.25">
      <c r="B51" s="593"/>
      <c r="C51" s="74" t="s">
        <v>117</v>
      </c>
      <c r="D51" s="74" t="s">
        <v>102</v>
      </c>
      <c r="E51" s="79"/>
      <c r="F51" s="80"/>
      <c r="G51" s="80"/>
      <c r="H51" s="81"/>
      <c r="I51" s="75">
        <v>2.0005197507296128E-2</v>
      </c>
      <c r="J51" s="76">
        <v>1.9087837009845777E-2</v>
      </c>
      <c r="K51" s="76">
        <v>8.9972344509947112E-4</v>
      </c>
      <c r="L51" s="82">
        <v>1.7637052350877638E-5</v>
      </c>
      <c r="M51" s="75">
        <v>1.9323237784197988E-2</v>
      </c>
      <c r="N51" s="76">
        <v>1.8437149305461489E-2</v>
      </c>
      <c r="O51" s="76">
        <v>8.6905265810718283E-4</v>
      </c>
      <c r="P51" s="82">
        <v>1.7035820629317018E-5</v>
      </c>
      <c r="Q51" s="391" t="s">
        <v>53</v>
      </c>
    </row>
    <row r="52" spans="2:17" x14ac:dyDescent="0.25">
      <c r="B52" s="593"/>
      <c r="C52" s="74" t="s">
        <v>118</v>
      </c>
      <c r="D52" s="74" t="s">
        <v>102</v>
      </c>
      <c r="E52" s="79"/>
      <c r="F52" s="80"/>
      <c r="G52" s="80"/>
      <c r="H52" s="81"/>
      <c r="I52" s="75">
        <v>2.1919499243389946E-2</v>
      </c>
      <c r="J52" s="76">
        <v>2.0914356318785222E-2</v>
      </c>
      <c r="K52" s="76">
        <v>9.8581817884704184E-4</v>
      </c>
      <c r="L52" s="82">
        <v>1.9324745757680991E-5</v>
      </c>
      <c r="M52" s="75">
        <v>2.1172282644852453E-2</v>
      </c>
      <c r="N52" s="76">
        <v>2.0201404165289451E-2</v>
      </c>
      <c r="O52" s="76">
        <v>9.5221249752215284E-4</v>
      </c>
      <c r="P52" s="82">
        <v>1.8665982040849703E-5</v>
      </c>
      <c r="Q52" s="391" t="s">
        <v>53</v>
      </c>
    </row>
    <row r="53" spans="2:17" x14ac:dyDescent="0.25">
      <c r="B53" s="593"/>
      <c r="C53" s="74" t="s">
        <v>119</v>
      </c>
      <c r="D53" s="74" t="s">
        <v>102</v>
      </c>
      <c r="E53" s="79"/>
      <c r="F53" s="80"/>
      <c r="G53" s="80"/>
      <c r="H53" s="81"/>
      <c r="I53" s="75">
        <v>2.4809689314242215E-2</v>
      </c>
      <c r="J53" s="76">
        <v>2.3672013521608765E-2</v>
      </c>
      <c r="K53" s="76">
        <v>1.1158029873744809E-3</v>
      </c>
      <c r="L53" s="82">
        <v>2.1872805258968962E-5</v>
      </c>
      <c r="M53" s="75">
        <v>2.3963948658659012E-2</v>
      </c>
      <c r="N53" s="76">
        <v>2.2865055240867741E-2</v>
      </c>
      <c r="O53" s="76">
        <v>1.0777662373736632E-3</v>
      </c>
      <c r="P53" s="82">
        <v>2.1127180417607289E-5</v>
      </c>
      <c r="Q53" s="391" t="s">
        <v>53</v>
      </c>
    </row>
    <row r="54" spans="2:17" x14ac:dyDescent="0.25">
      <c r="B54" s="593"/>
      <c r="C54" s="77" t="s">
        <v>120</v>
      </c>
      <c r="D54" s="74" t="s">
        <v>102</v>
      </c>
      <c r="E54" s="83"/>
      <c r="F54" s="84"/>
      <c r="G54" s="84"/>
      <c r="H54" s="85"/>
      <c r="I54" s="75">
        <v>2.9343386225562231E-2</v>
      </c>
      <c r="J54" s="76">
        <v>2.7997812737725284E-2</v>
      </c>
      <c r="K54" s="76">
        <v>1.3197036688149912E-3</v>
      </c>
      <c r="L54" s="82">
        <v>2.586981902195734E-5</v>
      </c>
      <c r="M54" s="75">
        <v>2.8343095799144381E-2</v>
      </c>
      <c r="N54" s="76">
        <v>2.7043391737132338E-2</v>
      </c>
      <c r="O54" s="76">
        <v>1.2747161225421561E-3</v>
      </c>
      <c r="P54" s="82">
        <v>2.4987939469886976E-5</v>
      </c>
      <c r="Q54" s="391" t="s">
        <v>53</v>
      </c>
    </row>
    <row r="55" spans="2:17" x14ac:dyDescent="0.25">
      <c r="B55" s="593" t="s">
        <v>121</v>
      </c>
      <c r="C55" s="74" t="s">
        <v>122</v>
      </c>
      <c r="D55" s="74" t="s">
        <v>102</v>
      </c>
      <c r="E55" s="75">
        <v>6.5638907919844003E-2</v>
      </c>
      <c r="F55" s="76">
        <v>6.2770027677381574E-2</v>
      </c>
      <c r="G55" s="76">
        <v>7.3755880337535E-4</v>
      </c>
      <c r="H55" s="76">
        <v>2.1313214390870725E-3</v>
      </c>
      <c r="I55" s="75">
        <v>6.0152850627413088E-2</v>
      </c>
      <c r="J55" s="76">
        <v>5.7523749532319958E-2</v>
      </c>
      <c r="K55" s="76">
        <v>6.7591411762288225E-4</v>
      </c>
      <c r="L55" s="76">
        <v>1.9531869774702445E-3</v>
      </c>
      <c r="M55" s="75">
        <v>5.7741080333222679E-2</v>
      </c>
      <c r="N55" s="76">
        <v>5.5217390500529137E-2</v>
      </c>
      <c r="O55" s="76">
        <v>6.4881399562859903E-4</v>
      </c>
      <c r="P55" s="76">
        <v>1.874875837064946E-3</v>
      </c>
      <c r="Q55" s="391" t="s">
        <v>53</v>
      </c>
    </row>
    <row r="56" spans="2:17" x14ac:dyDescent="0.25">
      <c r="B56" s="593"/>
      <c r="C56" s="74" t="s">
        <v>123</v>
      </c>
      <c r="D56" s="74" t="s">
        <v>102</v>
      </c>
      <c r="E56" s="75">
        <v>0.1212746643811749</v>
      </c>
      <c r="F56" s="76">
        <v>0.11597411171233274</v>
      </c>
      <c r="G56" s="76">
        <v>1.3627160959161053E-3</v>
      </c>
      <c r="H56" s="76">
        <v>3.9378365729260557E-3</v>
      </c>
      <c r="I56" s="75">
        <v>0.11252040052849402</v>
      </c>
      <c r="J56" s="76">
        <v>0.10760247053574709</v>
      </c>
      <c r="K56" s="76">
        <v>1.2643478479327569E-3</v>
      </c>
      <c r="L56" s="76">
        <v>3.6535821448141735E-3</v>
      </c>
      <c r="M56" s="75">
        <v>5.7741080333222679E-2</v>
      </c>
      <c r="N56" s="76">
        <v>5.5217390500529137E-2</v>
      </c>
      <c r="O56" s="76">
        <v>6.4881399562859903E-4</v>
      </c>
      <c r="P56" s="76">
        <v>1.874875837064946E-3</v>
      </c>
      <c r="Q56" s="391" t="s">
        <v>53</v>
      </c>
    </row>
    <row r="57" spans="2:17" x14ac:dyDescent="0.25">
      <c r="B57" s="593"/>
      <c r="C57" s="74" t="s">
        <v>124</v>
      </c>
      <c r="D57" s="74" t="s">
        <v>102</v>
      </c>
      <c r="E57" s="86"/>
      <c r="F57" s="87"/>
      <c r="G57" s="87"/>
      <c r="H57" s="88"/>
      <c r="I57" s="75">
        <v>4.7912942088348754E-3</v>
      </c>
      <c r="J57" s="76">
        <v>4.5715841041360991E-3</v>
      </c>
      <c r="K57" s="78">
        <v>2.1548598710339378E-4</v>
      </c>
      <c r="L57" s="89">
        <v>4.2241175953827923E-6</v>
      </c>
      <c r="M57" s="75">
        <v>4.5991919073966724E-3</v>
      </c>
      <c r="N57" s="76">
        <v>4.3882908665796418E-3</v>
      </c>
      <c r="O57" s="78">
        <v>2.0684628512602113E-4</v>
      </c>
      <c r="P57" s="89">
        <v>4.0547556910099925E-6</v>
      </c>
      <c r="Q57" s="391" t="s">
        <v>53</v>
      </c>
    </row>
    <row r="58" spans="2:17" x14ac:dyDescent="0.25">
      <c r="B58" s="593"/>
      <c r="C58" s="74" t="s">
        <v>125</v>
      </c>
      <c r="D58" s="74" t="s">
        <v>102</v>
      </c>
      <c r="E58" s="83"/>
      <c r="F58" s="84"/>
      <c r="G58" s="84"/>
      <c r="H58" s="85"/>
      <c r="I58" s="75">
        <v>8.9624737282569429E-3</v>
      </c>
      <c r="J58" s="76">
        <v>8.5514895650293191E-3</v>
      </c>
      <c r="K58" s="78">
        <v>4.0308263572303625E-4</v>
      </c>
      <c r="L58" s="82">
        <v>7.901527504588878E-6</v>
      </c>
      <c r="M58" s="75">
        <v>4.5991919073966724E-3</v>
      </c>
      <c r="N58" s="90">
        <v>4.3882908665796418E-3</v>
      </c>
      <c r="O58" s="91">
        <v>2.0684628512602113E-4</v>
      </c>
      <c r="P58" s="92">
        <v>4.0547556910099925E-6</v>
      </c>
      <c r="Q58" s="391" t="s">
        <v>53</v>
      </c>
    </row>
    <row r="59" spans="2:17" x14ac:dyDescent="0.25">
      <c r="B59" s="7"/>
      <c r="C59" s="2"/>
      <c r="D59" s="2"/>
      <c r="E59" s="2"/>
      <c r="F59" s="2"/>
      <c r="G59" s="2"/>
      <c r="H59" s="2"/>
      <c r="I59" s="2"/>
      <c r="J59" s="2"/>
      <c r="K59" s="2"/>
      <c r="L59" s="2"/>
      <c r="M59" s="2"/>
      <c r="N59" s="2"/>
      <c r="O59" s="2"/>
      <c r="P59" s="2"/>
      <c r="Q59" s="14"/>
    </row>
    <row r="60" spans="2:17" x14ac:dyDescent="0.25">
      <c r="B60" s="596" t="s">
        <v>126</v>
      </c>
      <c r="C60" s="597"/>
      <c r="D60" s="597"/>
      <c r="E60" s="597"/>
      <c r="F60" s="597"/>
      <c r="G60" s="597"/>
      <c r="H60" s="597"/>
      <c r="I60" s="2"/>
      <c r="J60" s="2"/>
      <c r="K60" s="2"/>
      <c r="L60" s="2"/>
      <c r="M60" s="2"/>
      <c r="N60" s="2"/>
      <c r="O60" s="2"/>
      <c r="P60" s="2"/>
      <c r="Q60" s="14"/>
    </row>
    <row r="61" spans="2:17" ht="18" x14ac:dyDescent="0.25">
      <c r="B61" s="574" t="s">
        <v>28</v>
      </c>
      <c r="C61" s="437"/>
      <c r="D61" s="346" t="s">
        <v>29</v>
      </c>
      <c r="E61" s="50" t="s">
        <v>30</v>
      </c>
      <c r="F61" s="51" t="s">
        <v>31</v>
      </c>
      <c r="G61" s="51" t="s">
        <v>32</v>
      </c>
      <c r="H61" s="51" t="s">
        <v>33</v>
      </c>
      <c r="I61" s="2"/>
      <c r="J61" s="2"/>
      <c r="K61" s="2"/>
      <c r="L61" s="2"/>
      <c r="M61" s="2"/>
      <c r="N61" s="2"/>
      <c r="O61" s="2"/>
      <c r="P61" s="2"/>
      <c r="Q61" s="14"/>
    </row>
    <row r="62" spans="2:17" x14ac:dyDescent="0.25">
      <c r="B62" s="479" t="s">
        <v>127</v>
      </c>
      <c r="C62" s="360" t="s">
        <v>128</v>
      </c>
      <c r="D62" s="360" t="s">
        <v>102</v>
      </c>
      <c r="E62" s="75">
        <v>0.26824391572422523</v>
      </c>
      <c r="F62" s="76">
        <v>0.25651977688081629</v>
      </c>
      <c r="G62" s="76">
        <v>3.0141522423846562E-3</v>
      </c>
      <c r="H62" s="76">
        <v>8.709986601024268E-3</v>
      </c>
      <c r="I62" s="2"/>
      <c r="J62" s="2"/>
      <c r="K62" s="2"/>
      <c r="L62" s="2"/>
      <c r="M62" s="2"/>
      <c r="N62" s="2"/>
      <c r="O62" s="2"/>
      <c r="P62" s="2"/>
      <c r="Q62" s="14"/>
    </row>
    <row r="63" spans="2:17" x14ac:dyDescent="0.25">
      <c r="B63" s="479"/>
      <c r="C63" s="360" t="s">
        <v>129</v>
      </c>
      <c r="D63" s="360" t="s">
        <v>102</v>
      </c>
      <c r="E63" s="75">
        <v>0.27018078557911113</v>
      </c>
      <c r="F63" s="76">
        <v>0.26559470800038126</v>
      </c>
      <c r="G63" s="78">
        <v>3.549595649171717E-4</v>
      </c>
      <c r="H63" s="76">
        <v>4.2311180138126861E-3</v>
      </c>
      <c r="I63" s="2"/>
      <c r="J63" s="2"/>
      <c r="K63" s="2"/>
      <c r="L63" s="2"/>
      <c r="M63" s="2"/>
      <c r="N63" s="2"/>
      <c r="O63" s="2"/>
      <c r="P63" s="2"/>
      <c r="Q63" s="14"/>
    </row>
    <row r="64" spans="2:17" x14ac:dyDescent="0.25">
      <c r="B64" s="479"/>
      <c r="C64" s="360" t="s">
        <v>130</v>
      </c>
      <c r="D64" s="360" t="s">
        <v>102</v>
      </c>
      <c r="E64" s="93">
        <v>0.20191082701592536</v>
      </c>
      <c r="F64" s="94">
        <v>0.19308590897992442</v>
      </c>
      <c r="G64" s="94">
        <v>2.268793200280702E-3</v>
      </c>
      <c r="H64" s="94">
        <v>6.5561248357202369E-3</v>
      </c>
      <c r="I64" s="2"/>
      <c r="J64" s="2"/>
      <c r="K64" s="2"/>
      <c r="L64" s="2"/>
      <c r="M64" s="2"/>
      <c r="N64" s="2"/>
      <c r="O64" s="2"/>
      <c r="P64" s="2"/>
      <c r="Q64" s="14"/>
    </row>
    <row r="65" spans="2:17" x14ac:dyDescent="0.25">
      <c r="B65" s="479"/>
      <c r="C65" s="360" t="s">
        <v>131</v>
      </c>
      <c r="D65" s="360" t="s">
        <v>102</v>
      </c>
      <c r="E65" s="75">
        <v>0.24182533557701841</v>
      </c>
      <c r="F65" s="76">
        <v>0.23772056644222789</v>
      </c>
      <c r="G65" s="76">
        <v>3.1770658938007042E-4</v>
      </c>
      <c r="H65" s="76">
        <v>3.7870625454104389E-3</v>
      </c>
      <c r="I65" s="2"/>
      <c r="J65" s="2"/>
      <c r="K65" s="2"/>
      <c r="L65" s="2"/>
      <c r="M65" s="2"/>
      <c r="N65" s="2"/>
      <c r="O65" s="2"/>
      <c r="P65" s="2"/>
      <c r="Q65" s="14"/>
    </row>
    <row r="66" spans="2:17" x14ac:dyDescent="0.25">
      <c r="B66" s="479"/>
      <c r="C66" s="360" t="s">
        <v>132</v>
      </c>
      <c r="D66" s="360" t="s">
        <v>102</v>
      </c>
      <c r="E66" s="75">
        <v>9.5743796430773978E-2</v>
      </c>
      <c r="F66" s="76">
        <v>9.1559121599589732E-2</v>
      </c>
      <c r="G66" s="76">
        <v>1.0758356920308524E-3</v>
      </c>
      <c r="H66" s="76">
        <v>3.1088391391533971E-3</v>
      </c>
      <c r="I66" s="2"/>
      <c r="J66" s="2"/>
      <c r="K66" s="2"/>
      <c r="L66" s="2"/>
      <c r="M66" s="2"/>
      <c r="N66" s="2"/>
      <c r="O66" s="2"/>
      <c r="P66" s="2"/>
      <c r="Q66" s="14"/>
    </row>
    <row r="67" spans="2:17" x14ac:dyDescent="0.25">
      <c r="B67" s="479"/>
      <c r="C67" s="360" t="s">
        <v>133</v>
      </c>
      <c r="D67" s="360" t="s">
        <v>102</v>
      </c>
      <c r="E67" s="93">
        <v>1.18259519064555E-2</v>
      </c>
      <c r="F67" s="94">
        <v>1.1283659778633513E-2</v>
      </c>
      <c r="G67" s="94">
        <v>5.3186609064850268E-4</v>
      </c>
      <c r="H67" s="54">
        <v>1.0426037173441871E-5</v>
      </c>
      <c r="I67" s="2"/>
      <c r="J67" s="2"/>
      <c r="K67" s="2"/>
      <c r="L67" s="2"/>
      <c r="M67" s="2"/>
      <c r="N67" s="2"/>
      <c r="O67" s="2"/>
      <c r="P67" s="2"/>
      <c r="Q67" s="14"/>
    </row>
    <row r="68" spans="2:17" x14ac:dyDescent="0.25">
      <c r="B68" s="479"/>
      <c r="C68" s="360" t="s">
        <v>134</v>
      </c>
      <c r="D68" s="360" t="s">
        <v>102</v>
      </c>
      <c r="E68" s="93">
        <v>0.11532787982004791</v>
      </c>
      <c r="F68" s="94">
        <v>0.11337029204151099</v>
      </c>
      <c r="G68" s="53">
        <v>1.5151608193010257E-4</v>
      </c>
      <c r="H68" s="94">
        <v>1.8060716966068228E-3</v>
      </c>
      <c r="I68" s="2"/>
      <c r="J68" s="2"/>
      <c r="K68" s="2"/>
      <c r="L68" s="2"/>
      <c r="M68" s="2"/>
      <c r="N68" s="2"/>
      <c r="O68" s="2"/>
      <c r="P68" s="2"/>
      <c r="Q68" s="14"/>
    </row>
    <row r="69" spans="2:17" x14ac:dyDescent="0.25">
      <c r="B69" s="479"/>
      <c r="C69" s="360" t="s">
        <v>135</v>
      </c>
      <c r="D69" s="360" t="s">
        <v>102</v>
      </c>
      <c r="E69" s="93">
        <v>1.1825951906455459E-2</v>
      </c>
      <c r="F69" s="94">
        <v>1.1283659778633513E-2</v>
      </c>
      <c r="G69" s="53">
        <v>5.3186609064850268E-4</v>
      </c>
      <c r="H69" s="54">
        <v>1.0426037173441871E-5</v>
      </c>
      <c r="I69" s="2"/>
      <c r="J69" s="2"/>
      <c r="K69" s="2"/>
      <c r="L69" s="2"/>
      <c r="M69" s="2"/>
      <c r="N69" s="2"/>
      <c r="O69" s="2"/>
      <c r="P69" s="2"/>
      <c r="Q69" s="14"/>
    </row>
    <row r="70" spans="2:17" x14ac:dyDescent="0.25">
      <c r="B70" s="479"/>
      <c r="C70" s="360" t="s">
        <v>136</v>
      </c>
      <c r="D70" s="360" t="s">
        <v>102</v>
      </c>
      <c r="E70" s="93">
        <v>2.4809689314242215E-2</v>
      </c>
      <c r="F70" s="94">
        <v>2.3672013521608765E-2</v>
      </c>
      <c r="G70" s="94">
        <v>1.1158029873744809E-3</v>
      </c>
      <c r="H70" s="54">
        <v>2.1872805258968962E-5</v>
      </c>
      <c r="I70" s="2"/>
      <c r="J70" s="2"/>
      <c r="K70" s="2"/>
      <c r="L70" s="2"/>
      <c r="M70" s="2"/>
      <c r="N70" s="2"/>
      <c r="O70" s="2"/>
      <c r="P70" s="2"/>
      <c r="Q70" s="14"/>
    </row>
    <row r="71" spans="2:17" x14ac:dyDescent="0.25">
      <c r="B71" s="479" t="s">
        <v>137</v>
      </c>
      <c r="C71" s="360" t="s">
        <v>128</v>
      </c>
      <c r="D71" s="360" t="s">
        <v>102</v>
      </c>
      <c r="E71" s="93">
        <v>0.20681532623188292</v>
      </c>
      <c r="F71" s="94">
        <v>0.19777604721173803</v>
      </c>
      <c r="G71" s="94">
        <v>2.3239031447863968E-3</v>
      </c>
      <c r="H71" s="94">
        <v>6.7153758753585114E-3</v>
      </c>
      <c r="I71" s="2"/>
      <c r="J71" s="2"/>
      <c r="K71" s="2"/>
      <c r="L71" s="2"/>
      <c r="M71" s="2"/>
      <c r="N71" s="2"/>
      <c r="O71" s="2"/>
      <c r="P71" s="2"/>
      <c r="Q71" s="14"/>
    </row>
    <row r="72" spans="2:17" x14ac:dyDescent="0.25">
      <c r="B72" s="479"/>
      <c r="C72" s="360" t="s">
        <v>129</v>
      </c>
      <c r="D72" s="360" t="s">
        <v>102</v>
      </c>
      <c r="E72" s="93">
        <v>0.2009769743714421</v>
      </c>
      <c r="F72" s="94">
        <v>0.19756556969279238</v>
      </c>
      <c r="G72" s="53">
        <v>2.6404060980260983E-4</v>
      </c>
      <c r="H72" s="94">
        <v>3.1473640688471087E-3</v>
      </c>
      <c r="I72" s="2"/>
      <c r="J72" s="2"/>
      <c r="K72" s="2"/>
      <c r="L72" s="2"/>
      <c r="M72" s="2"/>
      <c r="N72" s="2"/>
      <c r="O72" s="2"/>
      <c r="P72" s="2"/>
      <c r="Q72" s="14"/>
    </row>
    <row r="73" spans="2:17" x14ac:dyDescent="0.25">
      <c r="B73" s="479"/>
      <c r="C73" s="360" t="s">
        <v>130</v>
      </c>
      <c r="D73" s="360" t="s">
        <v>102</v>
      </c>
      <c r="E73" s="93">
        <v>0.16163728574524333</v>
      </c>
      <c r="F73" s="94">
        <v>0.15457260368066575</v>
      </c>
      <c r="G73" s="94">
        <v>1.8162551272285783E-3</v>
      </c>
      <c r="H73" s="94">
        <v>5.2484269373490079E-3</v>
      </c>
      <c r="I73" s="2"/>
      <c r="J73" s="2"/>
      <c r="K73" s="2"/>
      <c r="L73" s="2"/>
      <c r="M73" s="2"/>
      <c r="N73" s="2"/>
      <c r="O73" s="2"/>
      <c r="P73" s="2"/>
      <c r="Q73" s="14"/>
    </row>
    <row r="74" spans="2:17" x14ac:dyDescent="0.25">
      <c r="B74" s="479"/>
      <c r="C74" s="360" t="s">
        <v>131</v>
      </c>
      <c r="D74" s="360" t="s">
        <v>102</v>
      </c>
      <c r="E74" s="93">
        <v>0.17925483242778109</v>
      </c>
      <c r="F74" s="94">
        <v>0.17621214171195551</v>
      </c>
      <c r="G74" s="53">
        <v>2.3550237738588129E-4</v>
      </c>
      <c r="H74" s="94">
        <v>2.807188338439705E-3</v>
      </c>
      <c r="I74" s="2"/>
      <c r="J74" s="2"/>
      <c r="K74" s="2"/>
      <c r="L74" s="2"/>
      <c r="M74" s="2"/>
      <c r="N74" s="2"/>
      <c r="O74" s="2"/>
      <c r="P74" s="2"/>
      <c r="Q74" s="14"/>
    </row>
    <row r="75" spans="2:17" x14ac:dyDescent="0.25">
      <c r="B75" s="479"/>
      <c r="C75" s="360" t="s">
        <v>132</v>
      </c>
      <c r="D75" s="360" t="s">
        <v>102</v>
      </c>
      <c r="E75" s="93">
        <v>8.4590179540010649E-2</v>
      </c>
      <c r="F75" s="94">
        <v>8.0892995926215044E-2</v>
      </c>
      <c r="G75" s="94">
        <v>9.5050684991628877E-4</v>
      </c>
      <c r="H75" s="94">
        <v>2.7466767638793126E-3</v>
      </c>
      <c r="I75" s="2"/>
      <c r="J75" s="2"/>
      <c r="K75" s="2"/>
      <c r="L75" s="2"/>
      <c r="M75" s="2"/>
      <c r="N75" s="2"/>
      <c r="O75" s="2"/>
      <c r="P75" s="2"/>
      <c r="Q75" s="14"/>
    </row>
    <row r="76" spans="2:17" x14ac:dyDescent="0.25">
      <c r="B76" s="479"/>
      <c r="C76" s="360" t="s">
        <v>133</v>
      </c>
      <c r="D76" s="360" t="s">
        <v>102</v>
      </c>
      <c r="E76" s="93">
        <v>2.0175345336653203E-2</v>
      </c>
      <c r="F76" s="94">
        <v>1.0092121394046338E-2</v>
      </c>
      <c r="G76" s="94">
        <v>9.6293359854546408E-3</v>
      </c>
      <c r="H76" s="53">
        <v>4.5388795715222633E-4</v>
      </c>
      <c r="I76" s="2"/>
      <c r="J76" s="2"/>
      <c r="K76" s="2"/>
      <c r="L76" s="2"/>
      <c r="M76" s="2"/>
      <c r="N76" s="2"/>
      <c r="O76" s="2"/>
      <c r="P76" s="2"/>
      <c r="Q76" s="14"/>
    </row>
    <row r="77" spans="2:17" x14ac:dyDescent="0.25">
      <c r="B77" s="479"/>
      <c r="C77" s="360" t="s">
        <v>134</v>
      </c>
      <c r="D77" s="360" t="s">
        <v>102</v>
      </c>
      <c r="E77" s="93">
        <v>9.3810028970538764E-2</v>
      </c>
      <c r="F77" s="94">
        <v>9.2217687495923378E-2</v>
      </c>
      <c r="G77" s="53">
        <v>1.2324624416527787E-4</v>
      </c>
      <c r="H77" s="94">
        <v>1.4690952304501122E-3</v>
      </c>
      <c r="I77" s="2"/>
      <c r="J77" s="2"/>
      <c r="K77" s="2"/>
      <c r="L77" s="2"/>
      <c r="M77" s="2"/>
      <c r="N77" s="2"/>
      <c r="O77" s="2"/>
      <c r="P77" s="2"/>
      <c r="Q77" s="14"/>
    </row>
    <row r="78" spans="2:17" x14ac:dyDescent="0.25">
      <c r="B78" s="479"/>
      <c r="C78" s="360" t="s">
        <v>135</v>
      </c>
      <c r="D78" s="360" t="s">
        <v>102</v>
      </c>
      <c r="E78" s="93">
        <v>2.0175345336653203E-2</v>
      </c>
      <c r="F78" s="94">
        <v>1.0092121394046338E-2</v>
      </c>
      <c r="G78" s="53">
        <v>9.6293359854546408E-3</v>
      </c>
      <c r="H78" s="53">
        <v>4.5388795715222633E-4</v>
      </c>
      <c r="I78" s="2"/>
      <c r="J78" s="2"/>
      <c r="K78" s="2"/>
      <c r="L78" s="2"/>
      <c r="M78" s="2"/>
      <c r="N78" s="2"/>
      <c r="O78" s="2"/>
      <c r="P78" s="2"/>
      <c r="Q78" s="14"/>
    </row>
    <row r="79" spans="2:17" x14ac:dyDescent="0.25">
      <c r="B79" s="479"/>
      <c r="C79" s="360" t="s">
        <v>136</v>
      </c>
      <c r="D79" s="360" t="s">
        <v>102</v>
      </c>
      <c r="E79" s="93">
        <v>2.1919499243389946E-2</v>
      </c>
      <c r="F79" s="94">
        <v>2.0914356318785222E-2</v>
      </c>
      <c r="G79" s="94">
        <v>9.8581817884704184E-4</v>
      </c>
      <c r="H79" s="54">
        <v>1.9324745757680991E-5</v>
      </c>
      <c r="I79" s="2"/>
      <c r="J79" s="2"/>
      <c r="K79" s="2"/>
      <c r="L79" s="2"/>
      <c r="M79" s="2"/>
      <c r="N79" s="2"/>
      <c r="O79" s="2"/>
      <c r="P79" s="2"/>
      <c r="Q79" s="14"/>
    </row>
    <row r="80" spans="2:17" x14ac:dyDescent="0.25">
      <c r="B80" s="479" t="s">
        <v>138</v>
      </c>
      <c r="C80" s="360" t="s">
        <v>139</v>
      </c>
      <c r="D80" s="360" t="s">
        <v>102</v>
      </c>
      <c r="E80" s="93">
        <v>0.22411188061808227</v>
      </c>
      <c r="F80" s="94">
        <v>0.22030778156408562</v>
      </c>
      <c r="G80" s="53">
        <v>2.9443491130005077E-4</v>
      </c>
      <c r="H80" s="94">
        <v>3.5096641426966054E-3</v>
      </c>
      <c r="I80" s="2"/>
      <c r="J80" s="2"/>
      <c r="K80" s="2"/>
      <c r="L80" s="2"/>
      <c r="M80" s="2"/>
      <c r="N80" s="2"/>
      <c r="O80" s="2"/>
      <c r="P80" s="2"/>
      <c r="Q80" s="14"/>
    </row>
    <row r="81" spans="2:17" x14ac:dyDescent="0.25">
      <c r="B81" s="479"/>
      <c r="C81" s="360" t="s">
        <v>140</v>
      </c>
      <c r="D81" s="360" t="s">
        <v>141</v>
      </c>
      <c r="E81" s="93">
        <v>7.4703960206027417E-2</v>
      </c>
      <c r="F81" s="94">
        <v>7.3435927188028535E-2</v>
      </c>
      <c r="G81" s="53">
        <v>9.8144970433350256E-5</v>
      </c>
      <c r="H81" s="94">
        <v>1.1698880475655351E-3</v>
      </c>
      <c r="I81" s="2"/>
      <c r="J81" s="2"/>
      <c r="K81" s="2"/>
      <c r="L81" s="2"/>
      <c r="M81" s="2"/>
      <c r="N81" s="2"/>
      <c r="O81" s="2"/>
      <c r="P81" s="2"/>
      <c r="Q81" s="14"/>
    </row>
    <row r="82" spans="2:17" x14ac:dyDescent="0.25">
      <c r="B82" s="392"/>
      <c r="C82" s="104"/>
      <c r="D82" s="97"/>
      <c r="E82" s="97"/>
      <c r="F82" s="97"/>
      <c r="G82" s="97"/>
      <c r="H82" s="97"/>
      <c r="I82" s="97"/>
      <c r="J82" s="97"/>
      <c r="K82" s="58"/>
      <c r="L82" s="58"/>
      <c r="M82" s="58"/>
      <c r="N82" s="58"/>
      <c r="O82" s="58"/>
      <c r="P82" s="58"/>
      <c r="Q82" s="64"/>
    </row>
    <row r="83" spans="2:17" x14ac:dyDescent="0.25">
      <c r="B83" s="393" t="s">
        <v>142</v>
      </c>
      <c r="C83" s="358"/>
      <c r="D83" s="358"/>
      <c r="E83" s="358"/>
      <c r="F83" s="358"/>
      <c r="G83" s="358"/>
      <c r="H83" s="358"/>
      <c r="I83" s="358"/>
      <c r="J83" s="358"/>
      <c r="K83" s="58"/>
      <c r="L83" s="58"/>
      <c r="M83" s="58"/>
      <c r="N83" s="58"/>
      <c r="O83" s="58"/>
      <c r="P83" s="58"/>
      <c r="Q83" s="64"/>
    </row>
    <row r="84" spans="2:17" ht="18" x14ac:dyDescent="0.25">
      <c r="B84" s="574" t="s">
        <v>28</v>
      </c>
      <c r="C84" s="437"/>
      <c r="D84" s="346" t="s">
        <v>29</v>
      </c>
      <c r="E84" s="50" t="s">
        <v>30</v>
      </c>
      <c r="F84" s="51" t="s">
        <v>31</v>
      </c>
      <c r="G84" s="51" t="s">
        <v>32</v>
      </c>
      <c r="H84" s="51" t="s">
        <v>33</v>
      </c>
      <c r="I84" s="346" t="s">
        <v>99</v>
      </c>
      <c r="J84" s="346" t="s">
        <v>49</v>
      </c>
      <c r="K84" s="58"/>
      <c r="L84" s="58"/>
      <c r="M84" s="58"/>
      <c r="N84" s="58"/>
      <c r="O84" s="58"/>
      <c r="P84" s="58"/>
      <c r="Q84" s="64"/>
    </row>
    <row r="85" spans="2:17" x14ac:dyDescent="0.25">
      <c r="B85" s="479" t="s">
        <v>143</v>
      </c>
      <c r="C85" s="96" t="s">
        <v>144</v>
      </c>
      <c r="D85" s="360" t="s">
        <v>102</v>
      </c>
      <c r="E85" s="93">
        <v>0.56623231966481102</v>
      </c>
      <c r="F85" s="94">
        <v>0.55662103165259691</v>
      </c>
      <c r="G85" s="53">
        <v>7.4390774088341184E-4</v>
      </c>
      <c r="H85" s="94">
        <v>8.8673802713302701E-3</v>
      </c>
      <c r="I85" s="360" t="s">
        <v>53</v>
      </c>
      <c r="J85" s="595" t="s">
        <v>145</v>
      </c>
      <c r="K85" s="58"/>
      <c r="L85" s="58"/>
      <c r="M85" s="58"/>
      <c r="N85" s="58"/>
      <c r="O85" s="58"/>
      <c r="P85" s="58"/>
      <c r="Q85" s="64"/>
    </row>
    <row r="86" spans="2:17" x14ac:dyDescent="0.25">
      <c r="B86" s="479"/>
      <c r="C86" s="96" t="s">
        <v>146</v>
      </c>
      <c r="D86" s="360" t="s">
        <v>102</v>
      </c>
      <c r="E86" s="93">
        <v>0.78430068871212455</v>
      </c>
      <c r="F86" s="94">
        <v>0.77098788485830694</v>
      </c>
      <c r="G86" s="94">
        <v>1.0304027750632828E-3</v>
      </c>
      <c r="H86" s="94">
        <v>1.228240107875433E-2</v>
      </c>
      <c r="I86" s="360" t="s">
        <v>53</v>
      </c>
      <c r="J86" s="595"/>
      <c r="K86" s="58"/>
      <c r="L86" s="58"/>
      <c r="M86" s="58"/>
      <c r="N86" s="58"/>
      <c r="O86" s="58"/>
      <c r="P86" s="58"/>
      <c r="Q86" s="64"/>
    </row>
    <row r="87" spans="2:17" x14ac:dyDescent="0.25">
      <c r="B87" s="479"/>
      <c r="C87" s="96" t="s">
        <v>147</v>
      </c>
      <c r="D87" s="360" t="s">
        <v>102</v>
      </c>
      <c r="E87" s="93">
        <v>1.0870119506090559</v>
      </c>
      <c r="F87" s="94">
        <v>1.0685608933889268</v>
      </c>
      <c r="G87" s="94">
        <v>1.4281004040347569E-3</v>
      </c>
      <c r="H87" s="94">
        <v>1.7022956816094302E-2</v>
      </c>
      <c r="I87" s="360" t="s">
        <v>53</v>
      </c>
      <c r="J87" s="595"/>
      <c r="K87" s="58"/>
      <c r="L87" s="58"/>
      <c r="M87" s="58"/>
      <c r="N87" s="58"/>
      <c r="O87" s="58"/>
      <c r="P87" s="58"/>
      <c r="Q87" s="64"/>
    </row>
    <row r="88" spans="2:17" x14ac:dyDescent="0.25">
      <c r="B88" s="479" t="s">
        <v>148</v>
      </c>
      <c r="C88" s="96" t="s">
        <v>144</v>
      </c>
      <c r="D88" s="360" t="s">
        <v>102</v>
      </c>
      <c r="E88" s="93">
        <v>0.40069334987002347</v>
      </c>
      <c r="F88" s="94">
        <v>0.39389193805294587</v>
      </c>
      <c r="G88" s="53">
        <v>5.2642506324129975E-4</v>
      </c>
      <c r="H88" s="94">
        <v>6.2749867538362926E-3</v>
      </c>
      <c r="I88" s="360" t="s">
        <v>53</v>
      </c>
      <c r="J88" s="595"/>
      <c r="K88" s="58"/>
      <c r="L88" s="58"/>
      <c r="M88" s="58"/>
      <c r="N88" s="58"/>
      <c r="O88" s="58"/>
      <c r="P88" s="58"/>
      <c r="Q88" s="64"/>
    </row>
    <row r="89" spans="2:17" x14ac:dyDescent="0.25">
      <c r="B89" s="479"/>
      <c r="C89" s="96" t="s">
        <v>146</v>
      </c>
      <c r="D89" s="360" t="s">
        <v>102</v>
      </c>
      <c r="E89" s="93">
        <v>0.55500906492137547</v>
      </c>
      <c r="F89" s="94">
        <v>0.54558828163668682</v>
      </c>
      <c r="G89" s="53">
        <v>7.2916279293255999E-4</v>
      </c>
      <c r="H89" s="94">
        <v>8.6916204917561139E-3</v>
      </c>
      <c r="I89" s="360" t="s">
        <v>53</v>
      </c>
      <c r="J89" s="595"/>
      <c r="K89" s="58"/>
      <c r="L89" s="58"/>
      <c r="M89" s="58"/>
      <c r="N89" s="58"/>
      <c r="O89" s="58"/>
      <c r="P89" s="58"/>
      <c r="Q89" s="64"/>
    </row>
    <row r="90" spans="2:17" x14ac:dyDescent="0.25">
      <c r="B90" s="479"/>
      <c r="C90" s="96" t="s">
        <v>147</v>
      </c>
      <c r="D90" s="360" t="s">
        <v>102</v>
      </c>
      <c r="E90" s="93">
        <v>0.76922218091706074</v>
      </c>
      <c r="F90" s="94">
        <v>0.7561653212687921</v>
      </c>
      <c r="G90" s="94">
        <v>1.0105928520331756E-3</v>
      </c>
      <c r="H90" s="94">
        <v>1.2046266796235454E-2</v>
      </c>
      <c r="I90" s="360" t="s">
        <v>53</v>
      </c>
      <c r="J90" s="595"/>
      <c r="K90" s="58"/>
      <c r="L90" s="58"/>
      <c r="M90" s="58"/>
      <c r="N90" s="58"/>
      <c r="O90" s="58"/>
      <c r="P90" s="58"/>
      <c r="Q90" s="64"/>
    </row>
    <row r="91" spans="2:17" x14ac:dyDescent="0.25">
      <c r="B91" s="479" t="s">
        <v>149</v>
      </c>
      <c r="C91" s="96" t="s">
        <v>144</v>
      </c>
      <c r="D91" s="360" t="s">
        <v>102</v>
      </c>
      <c r="E91" s="93">
        <v>5.6364146547431757E-2</v>
      </c>
      <c r="F91" s="94">
        <v>5.3779506156040539E-2</v>
      </c>
      <c r="G91" s="94">
        <v>2.534948434938043E-3</v>
      </c>
      <c r="H91" s="54">
        <v>4.9691956453168432E-5</v>
      </c>
      <c r="I91" s="360" t="s">
        <v>53</v>
      </c>
      <c r="J91" s="595"/>
      <c r="K91" s="58"/>
      <c r="L91" s="58"/>
      <c r="M91" s="58"/>
      <c r="N91" s="58"/>
      <c r="O91" s="58"/>
      <c r="P91" s="58"/>
      <c r="Q91" s="64"/>
    </row>
    <row r="92" spans="2:17" x14ac:dyDescent="0.25">
      <c r="B92" s="479"/>
      <c r="C92" s="96" t="s">
        <v>146</v>
      </c>
      <c r="D92" s="360" t="s">
        <v>102</v>
      </c>
      <c r="E92" s="93">
        <v>7.8071204028040075E-2</v>
      </c>
      <c r="F92" s="94">
        <v>7.4491162464461899E-2</v>
      </c>
      <c r="G92" s="94">
        <v>3.5112121550188976E-3</v>
      </c>
      <c r="H92" s="53">
        <v>6.8829408559270848E-5</v>
      </c>
      <c r="I92" s="360" t="s">
        <v>53</v>
      </c>
      <c r="J92" s="595"/>
      <c r="K92" s="58"/>
      <c r="L92" s="58"/>
      <c r="M92" s="58"/>
      <c r="N92" s="58"/>
      <c r="O92" s="58"/>
      <c r="P92" s="58"/>
      <c r="Q92" s="64"/>
    </row>
    <row r="93" spans="2:17" x14ac:dyDescent="0.25">
      <c r="B93" s="479"/>
      <c r="C93" s="96" t="s">
        <v>147</v>
      </c>
      <c r="D93" s="360" t="s">
        <v>102</v>
      </c>
      <c r="E93" s="93">
        <v>0.10820382156781051</v>
      </c>
      <c r="F93" s="94">
        <v>0.1032420154400143</v>
      </c>
      <c r="G93" s="94">
        <v>4.8664110953372478E-3</v>
      </c>
      <c r="H93" s="53">
        <v>9.5395032458963838E-5</v>
      </c>
      <c r="I93" s="360" t="s">
        <v>53</v>
      </c>
      <c r="J93" s="595"/>
      <c r="K93" s="58"/>
      <c r="L93" s="58"/>
      <c r="M93" s="58"/>
      <c r="N93" s="58"/>
      <c r="O93" s="58"/>
      <c r="P93" s="58"/>
      <c r="Q93" s="64"/>
    </row>
    <row r="94" spans="2:17" x14ac:dyDescent="0.25">
      <c r="B94" s="392"/>
      <c r="C94" s="104"/>
      <c r="D94" s="97"/>
      <c r="E94" s="97"/>
      <c r="F94" s="97"/>
      <c r="G94" s="97"/>
      <c r="H94" s="97"/>
      <c r="I94" s="97"/>
      <c r="J94" s="97"/>
      <c r="K94" s="58"/>
      <c r="L94" s="58"/>
      <c r="M94" s="58"/>
      <c r="N94" s="58"/>
      <c r="O94" s="58"/>
      <c r="P94" s="58"/>
      <c r="Q94" s="64"/>
    </row>
    <row r="95" spans="2:17" x14ac:dyDescent="0.25">
      <c r="B95" s="392"/>
      <c r="C95" s="104"/>
      <c r="D95" s="97"/>
      <c r="E95" s="97"/>
      <c r="F95" s="97"/>
      <c r="G95" s="97"/>
      <c r="H95" s="97"/>
      <c r="I95" s="97"/>
      <c r="J95" s="97"/>
      <c r="K95" s="58"/>
      <c r="L95" s="58"/>
      <c r="M95" s="58"/>
      <c r="N95" s="58"/>
      <c r="O95" s="58"/>
      <c r="P95" s="58"/>
      <c r="Q95" s="64"/>
    </row>
    <row r="96" spans="2:17" x14ac:dyDescent="0.25">
      <c r="B96" s="393" t="s">
        <v>150</v>
      </c>
      <c r="C96" s="358"/>
      <c r="D96" s="358"/>
      <c r="E96" s="594" t="s">
        <v>151</v>
      </c>
      <c r="F96" s="594"/>
      <c r="G96" s="594"/>
      <c r="H96" s="594"/>
      <c r="I96" s="594" t="s">
        <v>152</v>
      </c>
      <c r="J96" s="594"/>
      <c r="K96" s="594"/>
      <c r="L96" s="594"/>
      <c r="M96" s="358"/>
      <c r="N96" s="358"/>
      <c r="O96" s="58"/>
      <c r="P96" s="58"/>
      <c r="Q96" s="64"/>
    </row>
    <row r="97" spans="2:17" ht="18" x14ac:dyDescent="0.25">
      <c r="B97" s="574" t="s">
        <v>28</v>
      </c>
      <c r="C97" s="437"/>
      <c r="D97" s="346" t="s">
        <v>29</v>
      </c>
      <c r="E97" s="50" t="s">
        <v>30</v>
      </c>
      <c r="F97" s="51" t="s">
        <v>31</v>
      </c>
      <c r="G97" s="51" t="s">
        <v>32</v>
      </c>
      <c r="H97" s="51" t="s">
        <v>33</v>
      </c>
      <c r="I97" s="50" t="s">
        <v>30</v>
      </c>
      <c r="J97" s="51" t="s">
        <v>31</v>
      </c>
      <c r="K97" s="51" t="s">
        <v>32</v>
      </c>
      <c r="L97" s="51" t="s">
        <v>33</v>
      </c>
      <c r="M97" s="346" t="s">
        <v>99</v>
      </c>
      <c r="N97" s="346" t="s">
        <v>49</v>
      </c>
      <c r="O97" s="58"/>
      <c r="P97" s="58"/>
      <c r="Q97" s="64"/>
    </row>
    <row r="98" spans="2:17" x14ac:dyDescent="0.25">
      <c r="B98" s="479" t="s">
        <v>153</v>
      </c>
      <c r="C98" s="360" t="s">
        <v>154</v>
      </c>
      <c r="D98" s="360" t="s">
        <v>155</v>
      </c>
      <c r="E98" s="93">
        <v>0.1296697233277416</v>
      </c>
      <c r="F98" s="94">
        <v>0.12529842103992253</v>
      </c>
      <c r="G98" s="53">
        <v>8.8160718409795971E-4</v>
      </c>
      <c r="H98" s="94">
        <v>3.4896951037210896E-3</v>
      </c>
      <c r="I98" s="93">
        <v>0.24243830226367186</v>
      </c>
      <c r="J98" s="94">
        <v>0.23806699997585282</v>
      </c>
      <c r="K98" s="94">
        <v>8.8160718409795971E-4</v>
      </c>
      <c r="L98" s="94">
        <v>3.4896951037210896E-3</v>
      </c>
      <c r="M98" s="360" t="s">
        <v>53</v>
      </c>
      <c r="N98" s="587" t="s">
        <v>145</v>
      </c>
      <c r="O98" s="58"/>
      <c r="P98" s="58"/>
      <c r="Q98" s="64"/>
    </row>
    <row r="99" spans="2:17" x14ac:dyDescent="0.25">
      <c r="B99" s="479"/>
      <c r="C99" s="360" t="s">
        <v>156</v>
      </c>
      <c r="D99" s="360" t="s">
        <v>155</v>
      </c>
      <c r="E99" s="93">
        <v>7.1921161507179254E-2</v>
      </c>
      <c r="F99" s="94">
        <v>6.9496623767985391E-2</v>
      </c>
      <c r="G99" s="53">
        <v>4.8898240118195528E-4</v>
      </c>
      <c r="H99" s="94">
        <v>1.9355553380119061E-3</v>
      </c>
      <c r="I99" s="93">
        <v>0.1344681228983661</v>
      </c>
      <c r="J99" s="94">
        <v>0.13204358515917225</v>
      </c>
      <c r="K99" s="53">
        <v>4.8898240118195528E-4</v>
      </c>
      <c r="L99" s="94">
        <v>1.9355553380119061E-3</v>
      </c>
      <c r="M99" s="360" t="s">
        <v>53</v>
      </c>
      <c r="N99" s="587"/>
      <c r="O99" s="58"/>
      <c r="P99" s="58"/>
      <c r="Q99" s="64"/>
    </row>
    <row r="100" spans="2:17" x14ac:dyDescent="0.25">
      <c r="B100" s="479"/>
      <c r="C100" s="360" t="s">
        <v>157</v>
      </c>
      <c r="D100" s="360" t="s">
        <v>155</v>
      </c>
      <c r="E100" s="93">
        <v>0.11418655004661082</v>
      </c>
      <c r="F100" s="94">
        <v>0.11033720175892055</v>
      </c>
      <c r="G100" s="53">
        <v>7.7633915045854387E-4</v>
      </c>
      <c r="H100" s="94">
        <v>3.0730091372317358E-3</v>
      </c>
      <c r="I100" s="93">
        <v>0.21349003162963931</v>
      </c>
      <c r="J100" s="94">
        <v>0.20964068334194902</v>
      </c>
      <c r="K100" s="53">
        <v>7.7633915045854387E-4</v>
      </c>
      <c r="L100" s="94">
        <v>3.0730091372317358E-3</v>
      </c>
      <c r="M100" s="360" t="s">
        <v>53</v>
      </c>
      <c r="N100" s="587"/>
      <c r="O100" s="58"/>
      <c r="P100" s="58"/>
      <c r="Q100" s="64"/>
    </row>
    <row r="101" spans="2:17" x14ac:dyDescent="0.25">
      <c r="B101" s="479"/>
      <c r="C101" s="360" t="s">
        <v>158</v>
      </c>
      <c r="D101" s="360" t="s">
        <v>155</v>
      </c>
      <c r="E101" s="93">
        <v>0.35260241027653833</v>
      </c>
      <c r="F101" s="94">
        <v>0.3407158134428534</v>
      </c>
      <c r="G101" s="53">
        <v>2.3972968404070596E-3</v>
      </c>
      <c r="H101" s="94">
        <v>9.4892999932779439E-3</v>
      </c>
      <c r="I101" s="93">
        <v>0.65924664237510633</v>
      </c>
      <c r="J101" s="94">
        <v>0.64736004554142135</v>
      </c>
      <c r="K101" s="94">
        <v>2.3972968404070596E-3</v>
      </c>
      <c r="L101" s="94">
        <v>9.4892999932779439E-3</v>
      </c>
      <c r="M101" s="360" t="s">
        <v>53</v>
      </c>
      <c r="N101" s="587"/>
      <c r="O101" s="58"/>
      <c r="P101" s="58"/>
      <c r="Q101" s="64"/>
    </row>
    <row r="102" spans="2:17" ht="15.75" thickBot="1" x14ac:dyDescent="0.3">
      <c r="B102" s="15"/>
      <c r="C102" s="16"/>
      <c r="D102" s="16"/>
      <c r="E102" s="16"/>
      <c r="F102" s="16"/>
      <c r="G102" s="16"/>
      <c r="H102" s="16"/>
      <c r="I102" s="16"/>
      <c r="J102" s="16"/>
      <c r="K102" s="16"/>
      <c r="L102" s="16"/>
      <c r="M102" s="16"/>
      <c r="N102" s="16"/>
      <c r="O102" s="16"/>
      <c r="P102" s="16"/>
      <c r="Q102" s="10"/>
    </row>
  </sheetData>
  <mergeCells count="30">
    <mergeCell ref="B2:Q2"/>
    <mergeCell ref="B3:Q3"/>
    <mergeCell ref="B62:B70"/>
    <mergeCell ref="B71:B79"/>
    <mergeCell ref="B80:B81"/>
    <mergeCell ref="B40:B44"/>
    <mergeCell ref="B45:B49"/>
    <mergeCell ref="B50:B54"/>
    <mergeCell ref="B55:B58"/>
    <mergeCell ref="B60:H60"/>
    <mergeCell ref="B61:C61"/>
    <mergeCell ref="B4:Q4"/>
    <mergeCell ref="B20:B24"/>
    <mergeCell ref="B25:B29"/>
    <mergeCell ref="B30:B34"/>
    <mergeCell ref="B35:B39"/>
    <mergeCell ref="B97:C97"/>
    <mergeCell ref="B98:B101"/>
    <mergeCell ref="N98:N101"/>
    <mergeCell ref="B5:Q5"/>
    <mergeCell ref="B9:C9"/>
    <mergeCell ref="B10:B14"/>
    <mergeCell ref="B15:B19"/>
    <mergeCell ref="E96:H96"/>
    <mergeCell ref="I96:L96"/>
    <mergeCell ref="B85:B87"/>
    <mergeCell ref="J85:J93"/>
    <mergeCell ref="B88:B90"/>
    <mergeCell ref="B91:B93"/>
    <mergeCell ref="B84:C84"/>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1:P149"/>
  <sheetViews>
    <sheetView zoomScale="90" zoomScaleNormal="90" workbookViewId="0"/>
  </sheetViews>
  <sheetFormatPr defaultRowHeight="15" x14ac:dyDescent="0.25"/>
  <cols>
    <col min="1" max="1" width="5.5703125" customWidth="1"/>
    <col min="2" max="2" width="14.7109375" customWidth="1"/>
    <col min="3" max="3" width="15.140625" customWidth="1"/>
    <col min="9" max="9" width="15.42578125" customWidth="1"/>
  </cols>
  <sheetData>
    <row r="1" spans="2:16" ht="15.75" thickBot="1" x14ac:dyDescent="0.3"/>
    <row r="2" spans="2:16" ht="32.25" thickBot="1" x14ac:dyDescent="0.55000000000000004">
      <c r="B2" s="434" t="s">
        <v>0</v>
      </c>
      <c r="C2" s="435"/>
      <c r="D2" s="435"/>
      <c r="E2" s="435"/>
      <c r="F2" s="435"/>
      <c r="G2" s="435"/>
      <c r="H2" s="435"/>
      <c r="I2" s="435"/>
      <c r="J2" s="435"/>
      <c r="K2" s="435"/>
      <c r="L2" s="435"/>
      <c r="M2" s="435"/>
      <c r="N2" s="435"/>
      <c r="O2" s="435"/>
      <c r="P2" s="436"/>
    </row>
    <row r="3" spans="2:16" ht="32.25" thickBot="1" x14ac:dyDescent="0.55000000000000004">
      <c r="B3" s="434" t="s">
        <v>160</v>
      </c>
      <c r="C3" s="435"/>
      <c r="D3" s="435"/>
      <c r="E3" s="435"/>
      <c r="F3" s="435"/>
      <c r="G3" s="435"/>
      <c r="H3" s="435"/>
      <c r="I3" s="435"/>
      <c r="J3" s="435"/>
      <c r="K3" s="435"/>
      <c r="L3" s="435"/>
      <c r="M3" s="435"/>
      <c r="N3" s="435"/>
      <c r="O3" s="435"/>
      <c r="P3" s="436"/>
    </row>
    <row r="4" spans="2:16" ht="15.75" thickBot="1" x14ac:dyDescent="0.3">
      <c r="B4" s="539" t="s">
        <v>93</v>
      </c>
      <c r="C4" s="540"/>
      <c r="D4" s="540"/>
      <c r="E4" s="540"/>
      <c r="F4" s="540"/>
      <c r="G4" s="540"/>
      <c r="H4" s="540"/>
      <c r="I4" s="540"/>
      <c r="J4" s="540"/>
      <c r="K4" s="540"/>
      <c r="L4" s="540"/>
      <c r="M4" s="540"/>
      <c r="N4" s="540"/>
      <c r="O4" s="540"/>
      <c r="P4" s="541"/>
    </row>
    <row r="5" spans="2:16" x14ac:dyDescent="0.25">
      <c r="B5" s="588" t="s">
        <v>94</v>
      </c>
      <c r="C5" s="589"/>
      <c r="D5" s="589"/>
      <c r="E5" s="589"/>
      <c r="F5" s="589"/>
      <c r="G5" s="589"/>
      <c r="H5" s="589"/>
      <c r="I5" s="589"/>
      <c r="J5" s="589"/>
      <c r="K5" s="589"/>
      <c r="L5" s="589"/>
      <c r="M5" s="589"/>
      <c r="N5" s="589"/>
      <c r="O5" s="589"/>
      <c r="P5" s="590"/>
    </row>
    <row r="6" spans="2:16" ht="15.75" thickBot="1" x14ac:dyDescent="0.3">
      <c r="B6" s="68"/>
      <c r="C6" s="69"/>
      <c r="D6" s="69"/>
      <c r="E6" s="69"/>
      <c r="F6" s="69"/>
      <c r="G6" s="69"/>
      <c r="H6" s="69"/>
      <c r="I6" s="69"/>
      <c r="J6" s="69"/>
      <c r="K6" s="69"/>
      <c r="L6" s="69"/>
      <c r="M6" s="69"/>
      <c r="N6" s="69"/>
      <c r="O6" s="69"/>
      <c r="P6" s="70"/>
    </row>
    <row r="7" spans="2:16" x14ac:dyDescent="0.25">
      <c r="B7" s="643" t="s">
        <v>161</v>
      </c>
      <c r="C7" s="644"/>
      <c r="D7" s="644"/>
      <c r="E7" s="644"/>
      <c r="F7" s="644"/>
      <c r="G7" s="644"/>
      <c r="H7" s="644"/>
      <c r="I7" s="644"/>
      <c r="J7" s="644"/>
      <c r="K7" s="644"/>
      <c r="L7" s="644"/>
      <c r="M7" s="644"/>
      <c r="N7" s="644"/>
      <c r="O7" s="644"/>
      <c r="P7" s="64"/>
    </row>
    <row r="8" spans="2:16" ht="18" x14ac:dyDescent="0.25">
      <c r="B8" s="574" t="s">
        <v>28</v>
      </c>
      <c r="C8" s="437"/>
      <c r="D8" s="49" t="s">
        <v>29</v>
      </c>
      <c r="E8" s="50" t="s">
        <v>30</v>
      </c>
      <c r="F8" s="51" t="s">
        <v>31</v>
      </c>
      <c r="G8" s="51" t="s">
        <v>32</v>
      </c>
      <c r="H8" s="51" t="s">
        <v>33</v>
      </c>
      <c r="I8" s="49" t="s">
        <v>99</v>
      </c>
      <c r="J8" s="437" t="s">
        <v>49</v>
      </c>
      <c r="K8" s="437"/>
      <c r="L8" s="437"/>
      <c r="M8" s="437"/>
      <c r="N8" s="437"/>
      <c r="O8" s="437"/>
      <c r="P8" s="64"/>
    </row>
    <row r="9" spans="2:16" x14ac:dyDescent="0.25">
      <c r="B9" s="543" t="s">
        <v>162</v>
      </c>
      <c r="C9" s="645"/>
      <c r="D9" s="52" t="s">
        <v>163</v>
      </c>
      <c r="E9" s="93">
        <v>0.13600000000000001</v>
      </c>
      <c r="F9" s="94">
        <v>0.13369152144046664</v>
      </c>
      <c r="G9" s="53">
        <v>1.7867481110939398E-4</v>
      </c>
      <c r="H9" s="94">
        <v>2.129803748423976E-3</v>
      </c>
      <c r="I9" s="52" t="s">
        <v>53</v>
      </c>
      <c r="J9" s="587" t="s">
        <v>164</v>
      </c>
      <c r="K9" s="587"/>
      <c r="L9" s="587"/>
      <c r="M9" s="587"/>
      <c r="N9" s="587"/>
      <c r="O9" s="587"/>
      <c r="P9" s="64"/>
    </row>
    <row r="10" spans="2:16" ht="102" customHeight="1" thickBot="1" x14ac:dyDescent="0.3">
      <c r="B10" s="68"/>
      <c r="C10" s="69"/>
      <c r="D10" s="69"/>
      <c r="E10" s="69"/>
      <c r="F10" s="69"/>
      <c r="G10" s="69"/>
      <c r="H10" s="69"/>
      <c r="I10" s="69"/>
      <c r="J10" s="69"/>
      <c r="K10" s="69"/>
      <c r="L10" s="69"/>
      <c r="M10" s="69"/>
      <c r="N10" s="69"/>
      <c r="O10" s="69"/>
      <c r="P10" s="70"/>
    </row>
    <row r="11" spans="2:16" ht="15.75" thickBot="1" x14ac:dyDescent="0.3">
      <c r="B11" s="646" t="s">
        <v>165</v>
      </c>
      <c r="C11" s="647"/>
      <c r="D11" s="647"/>
      <c r="E11" s="647"/>
      <c r="F11" s="647"/>
      <c r="G11" s="647"/>
      <c r="H11" s="647"/>
      <c r="I11" s="647"/>
      <c r="J11" s="647"/>
      <c r="K11" s="647"/>
      <c r="L11" s="647"/>
      <c r="M11" s="647"/>
      <c r="N11" s="647"/>
      <c r="O11" s="647"/>
      <c r="P11" s="143"/>
    </row>
    <row r="12" spans="2:16" x14ac:dyDescent="0.25">
      <c r="B12" s="639"/>
      <c r="C12" s="640"/>
      <c r="D12" s="640"/>
      <c r="E12" s="641" t="s">
        <v>96</v>
      </c>
      <c r="F12" s="641"/>
      <c r="G12" s="641"/>
      <c r="H12" s="641"/>
      <c r="I12" s="641" t="s">
        <v>166</v>
      </c>
      <c r="J12" s="641"/>
      <c r="K12" s="641"/>
      <c r="L12" s="641"/>
      <c r="M12" s="641" t="s">
        <v>98</v>
      </c>
      <c r="N12" s="641"/>
      <c r="O12" s="641"/>
      <c r="P12" s="642"/>
    </row>
    <row r="13" spans="2:16" ht="18" x14ac:dyDescent="0.25">
      <c r="B13" s="574" t="s">
        <v>28</v>
      </c>
      <c r="C13" s="437"/>
      <c r="D13" s="49" t="s">
        <v>29</v>
      </c>
      <c r="E13" s="50" t="s">
        <v>30</v>
      </c>
      <c r="F13" s="51" t="s">
        <v>31</v>
      </c>
      <c r="G13" s="51" t="s">
        <v>32</v>
      </c>
      <c r="H13" s="51" t="s">
        <v>33</v>
      </c>
      <c r="I13" s="50" t="s">
        <v>30</v>
      </c>
      <c r="J13" s="51" t="s">
        <v>31</v>
      </c>
      <c r="K13" s="51" t="s">
        <v>32</v>
      </c>
      <c r="L13" s="51" t="s">
        <v>33</v>
      </c>
      <c r="M13" s="50" t="s">
        <v>30</v>
      </c>
      <c r="N13" s="51" t="s">
        <v>31</v>
      </c>
      <c r="O13" s="51" t="s">
        <v>32</v>
      </c>
      <c r="P13" s="144" t="s">
        <v>33</v>
      </c>
    </row>
    <row r="14" spans="2:16" x14ac:dyDescent="0.25">
      <c r="B14" s="543" t="s">
        <v>128</v>
      </c>
      <c r="C14" s="52" t="s">
        <v>167</v>
      </c>
      <c r="D14" s="52" t="s">
        <v>102</v>
      </c>
      <c r="E14" s="93">
        <v>0.21471436779358233</v>
      </c>
      <c r="F14" s="94">
        <v>0.20532984530445067</v>
      </c>
      <c r="G14" s="94">
        <v>2.4126615934975436E-3</v>
      </c>
      <c r="H14" s="94">
        <v>6.9718608956341162E-3</v>
      </c>
      <c r="I14" s="93">
        <v>0.1961385371783278</v>
      </c>
      <c r="J14" s="94">
        <v>0.18756590865770198</v>
      </c>
      <c r="K14" s="94">
        <v>2.2039322310739452E-3</v>
      </c>
      <c r="L14" s="94">
        <v>6.3686962895518626E-3</v>
      </c>
      <c r="M14" s="93">
        <v>0.1862538339931285</v>
      </c>
      <c r="N14" s="94">
        <v>0.17811323626901221</v>
      </c>
      <c r="O14" s="94">
        <v>2.0928616772813826E-3</v>
      </c>
      <c r="P14" s="145">
        <v>6.0477360468349306E-3</v>
      </c>
    </row>
    <row r="15" spans="2:16" x14ac:dyDescent="0.25">
      <c r="B15" s="543"/>
      <c r="C15" s="52" t="s">
        <v>104</v>
      </c>
      <c r="D15" s="52" t="s">
        <v>102</v>
      </c>
      <c r="E15" s="93">
        <v>0.2062260232844593</v>
      </c>
      <c r="F15" s="94">
        <v>0.19721250093267262</v>
      </c>
      <c r="G15" s="94">
        <v>2.317281377445933E-3</v>
      </c>
      <c r="H15" s="94">
        <v>6.696240974340734E-3</v>
      </c>
      <c r="I15" s="93">
        <v>0.18838455456322098</v>
      </c>
      <c r="J15" s="94">
        <v>0.18015082941911145</v>
      </c>
      <c r="K15" s="94">
        <v>2.1168037531599719E-3</v>
      </c>
      <c r="L15" s="94">
        <v>6.1169213909495444E-3</v>
      </c>
      <c r="M15" s="93">
        <v>0.17889062525528296</v>
      </c>
      <c r="N15" s="94">
        <v>0.17107185135088845</v>
      </c>
      <c r="O15" s="94">
        <v>2.010124172990175E-3</v>
      </c>
      <c r="P15" s="145">
        <v>5.8086497314043381E-3</v>
      </c>
    </row>
    <row r="16" spans="2:16" x14ac:dyDescent="0.25">
      <c r="B16" s="543"/>
      <c r="C16" s="52" t="s">
        <v>105</v>
      </c>
      <c r="D16" s="52" t="s">
        <v>102</v>
      </c>
      <c r="E16" s="93">
        <v>0.26947105053929032</v>
      </c>
      <c r="F16" s="94">
        <v>0.25769327730528369</v>
      </c>
      <c r="G16" s="94">
        <v>3.0279410776115445E-3</v>
      </c>
      <c r="H16" s="94">
        <v>8.7498321563950592E-3</v>
      </c>
      <c r="I16" s="93">
        <v>0.24615799216331424</v>
      </c>
      <c r="J16" s="94">
        <v>0.23539916294720453</v>
      </c>
      <c r="K16" s="94">
        <v>2.765981334774229E-3</v>
      </c>
      <c r="L16" s="94">
        <v>7.9928478813354707E-3</v>
      </c>
      <c r="M16" s="93">
        <v>0.23375248162875392</v>
      </c>
      <c r="N16" s="94">
        <v>0.22353586015494428</v>
      </c>
      <c r="O16" s="94">
        <v>2.6265854521324277E-3</v>
      </c>
      <c r="P16" s="145">
        <v>7.590036021677223E-3</v>
      </c>
    </row>
    <row r="17" spans="2:16" x14ac:dyDescent="0.25">
      <c r="B17" s="543"/>
      <c r="C17" s="52" t="s">
        <v>106</v>
      </c>
      <c r="D17" s="52" t="s">
        <v>102</v>
      </c>
      <c r="E17" s="93">
        <v>0.26195676183328859</v>
      </c>
      <c r="F17" s="94">
        <v>0.250507415672309</v>
      </c>
      <c r="G17" s="94">
        <v>2.9435059466525787E-3</v>
      </c>
      <c r="H17" s="94">
        <v>8.5058402143269683E-3</v>
      </c>
      <c r="I17" s="93">
        <v>0.23929379574331627</v>
      </c>
      <c r="J17" s="94">
        <v>0.22883498001179656</v>
      </c>
      <c r="K17" s="94">
        <v>2.6888510372401887E-3</v>
      </c>
      <c r="L17" s="94">
        <v>7.7699646942795287E-3</v>
      </c>
      <c r="M17" s="93">
        <v>0.22723421694248203</v>
      </c>
      <c r="N17" s="94">
        <v>0.21730248931237284</v>
      </c>
      <c r="O17" s="94">
        <v>2.5533422545466083E-3</v>
      </c>
      <c r="P17" s="145">
        <v>7.3783853755625649E-3</v>
      </c>
    </row>
    <row r="18" spans="2:16" x14ac:dyDescent="0.25">
      <c r="B18" s="543"/>
      <c r="C18" s="52" t="s">
        <v>107</v>
      </c>
      <c r="D18" s="52" t="s">
        <v>102</v>
      </c>
      <c r="E18" s="93">
        <v>0.30266656801901021</v>
      </c>
      <c r="F18" s="94">
        <v>0.28943791805268226</v>
      </c>
      <c r="G18" s="94">
        <v>3.4009461583734968E-3</v>
      </c>
      <c r="H18" s="94">
        <v>9.8277038079544465E-3</v>
      </c>
      <c r="I18" s="93">
        <v>0.27648162772741991</v>
      </c>
      <c r="J18" s="94">
        <v>0.2643974431434889</v>
      </c>
      <c r="K18" s="94">
        <v>3.1067161987357677E-3</v>
      </c>
      <c r="L18" s="94">
        <v>8.9774683851952392E-3</v>
      </c>
      <c r="M18" s="93">
        <v>0.26254791094966329</v>
      </c>
      <c r="N18" s="94">
        <v>0.2510727274298053</v>
      </c>
      <c r="O18" s="94">
        <v>2.9501484586733789E-3</v>
      </c>
      <c r="P18" s="145">
        <v>8.5250350611846513E-3</v>
      </c>
    </row>
    <row r="19" spans="2:16" x14ac:dyDescent="0.25">
      <c r="B19" s="543" t="s">
        <v>168</v>
      </c>
      <c r="C19" s="52" t="s">
        <v>167</v>
      </c>
      <c r="D19" s="52" t="s">
        <v>102</v>
      </c>
      <c r="E19" s="93">
        <v>0.21514250596809775</v>
      </c>
      <c r="F19" s="94">
        <v>0.21149065403962986</v>
      </c>
      <c r="G19" s="53">
        <v>2.8265107805479069E-4</v>
      </c>
      <c r="H19" s="94">
        <v>3.3692008504131051E-3</v>
      </c>
      <c r="I19" s="93">
        <v>0.26684939957983439</v>
      </c>
      <c r="J19" s="94">
        <v>0.19370302949457513</v>
      </c>
      <c r="K19" s="94">
        <v>3.6573185042629623E-2</v>
      </c>
      <c r="L19" s="94">
        <v>3.6573185042629623E-2</v>
      </c>
      <c r="M19" s="93">
        <v>0.18878398702498678</v>
      </c>
      <c r="N19" s="94">
        <v>0.18557954741888083</v>
      </c>
      <c r="O19" s="53">
        <v>2.4802164133946907E-4</v>
      </c>
      <c r="P19" s="145">
        <v>2.9564179647664714E-3</v>
      </c>
    </row>
    <row r="20" spans="2:16" x14ac:dyDescent="0.25">
      <c r="B20" s="543"/>
      <c r="C20" s="52" t="s">
        <v>104</v>
      </c>
      <c r="D20" s="52" t="s">
        <v>102</v>
      </c>
      <c r="E20" s="93">
        <v>0.20703460058119894</v>
      </c>
      <c r="F20" s="94">
        <v>0.20352037310676327</v>
      </c>
      <c r="G20" s="53">
        <v>2.7199903052907757E-4</v>
      </c>
      <c r="H20" s="94">
        <v>3.2422284439066044E-3</v>
      </c>
      <c r="I20" s="93">
        <v>0.18962175669125703</v>
      </c>
      <c r="J20" s="94">
        <v>0.18640309669314806</v>
      </c>
      <c r="K20" s="53">
        <v>2.4912229087530746E-4</v>
      </c>
      <c r="L20" s="94">
        <v>2.9695377072336648E-3</v>
      </c>
      <c r="M20" s="93">
        <v>0.1816694342848269</v>
      </c>
      <c r="N20" s="94">
        <v>0.17858575785858366</v>
      </c>
      <c r="O20" s="53">
        <v>2.3867464599405816E-4</v>
      </c>
      <c r="P20" s="145">
        <v>2.8450017802491732E-3</v>
      </c>
    </row>
    <row r="21" spans="2:16" x14ac:dyDescent="0.25">
      <c r="B21" s="543"/>
      <c r="C21" s="52" t="s">
        <v>105</v>
      </c>
      <c r="D21" s="52" t="s">
        <v>102</v>
      </c>
      <c r="E21" s="93">
        <v>0.27560836534601346</v>
      </c>
      <c r="F21" s="94">
        <v>0.2709301594472685</v>
      </c>
      <c r="G21" s="53">
        <v>3.6209023984093967E-4</v>
      </c>
      <c r="H21" s="94">
        <v>4.3161156589040005E-3</v>
      </c>
      <c r="I21" s="93">
        <v>0.25242805912154753</v>
      </c>
      <c r="J21" s="94">
        <v>0.24814331822223346</v>
      </c>
      <c r="K21" s="53">
        <v>3.3163629251656941E-4</v>
      </c>
      <c r="L21" s="94">
        <v>3.953104606797507E-3</v>
      </c>
      <c r="M21" s="93">
        <v>0.24184177753872071</v>
      </c>
      <c r="N21" s="94">
        <v>0.23773672931631207</v>
      </c>
      <c r="O21" s="53">
        <v>3.1772819058890444E-4</v>
      </c>
      <c r="P21" s="145">
        <v>3.7873200318197407E-3</v>
      </c>
    </row>
    <row r="22" spans="2:16" x14ac:dyDescent="0.25">
      <c r="B22" s="543"/>
      <c r="C22" s="52" t="s">
        <v>106</v>
      </c>
      <c r="D22" s="52" t="s">
        <v>102</v>
      </c>
      <c r="E22" s="93">
        <v>0.29552296996861627</v>
      </c>
      <c r="F22" s="94">
        <v>0.29050673143904149</v>
      </c>
      <c r="G22" s="53">
        <v>3.8825375615904139E-4</v>
      </c>
      <c r="H22" s="94">
        <v>4.6279847734157732E-3</v>
      </c>
      <c r="I22" s="93">
        <v>0.27066772679907042</v>
      </c>
      <c r="J22" s="94">
        <v>0.26607338382794327</v>
      </c>
      <c r="K22" s="53">
        <v>3.5559930117083058E-4</v>
      </c>
      <c r="L22" s="94">
        <v>4.2387436699563002E-3</v>
      </c>
      <c r="M22" s="93">
        <v>0.25931651338305728</v>
      </c>
      <c r="N22" s="94">
        <v>0.25491484712366219</v>
      </c>
      <c r="O22" s="53">
        <v>3.4068624298723822E-4</v>
      </c>
      <c r="P22" s="145">
        <v>4.0609800164078799E-3</v>
      </c>
    </row>
    <row r="23" spans="2:16" x14ac:dyDescent="0.25">
      <c r="B23" s="543"/>
      <c r="C23" s="52" t="s">
        <v>107</v>
      </c>
      <c r="D23" s="52" t="s">
        <v>102</v>
      </c>
      <c r="E23" s="93">
        <v>0.1826529807626765</v>
      </c>
      <c r="F23" s="94">
        <v>0.17814495429782828</v>
      </c>
      <c r="G23" s="94">
        <v>4.341104013739279E-3</v>
      </c>
      <c r="H23" s="94">
        <v>1.6692245110894261E-4</v>
      </c>
      <c r="I23" s="93">
        <v>0.27407402598600161</v>
      </c>
      <c r="J23" s="94">
        <v>0.26942186412781283</v>
      </c>
      <c r="K23" s="53">
        <v>3.6007444722823518E-4</v>
      </c>
      <c r="L23" s="94">
        <v>4.2920874109605624E-3</v>
      </c>
      <c r="M23" s="93">
        <v>0.2625799598202837</v>
      </c>
      <c r="N23" s="94">
        <v>0.25812289947169359</v>
      </c>
      <c r="O23" s="53">
        <v>3.4497371119118715E-4</v>
      </c>
      <c r="P23" s="145">
        <v>4.1120866373989505E-3</v>
      </c>
    </row>
    <row r="24" spans="2:16" x14ac:dyDescent="0.25">
      <c r="B24" s="543" t="s">
        <v>130</v>
      </c>
      <c r="C24" s="52" t="s">
        <v>167</v>
      </c>
      <c r="D24" s="52" t="s">
        <v>102</v>
      </c>
      <c r="E24" s="93">
        <v>0.16951134299493356</v>
      </c>
      <c r="F24" s="94">
        <v>0.16210250945088225</v>
      </c>
      <c r="G24" s="94">
        <v>1.904732836971747E-3</v>
      </c>
      <c r="H24" s="94">
        <v>5.5041007070795707E-3</v>
      </c>
      <c r="I24" s="93">
        <v>0.21092101485986761</v>
      </c>
      <c r="J24" s="94">
        <v>0.14788452406165112</v>
      </c>
      <c r="K24" s="94">
        <v>3.1518245399108247E-2</v>
      </c>
      <c r="L24" s="94">
        <v>3.1518245399108247E-2</v>
      </c>
      <c r="M24" s="93">
        <v>0.14619798564171071</v>
      </c>
      <c r="N24" s="94">
        <v>0.13980810918295708</v>
      </c>
      <c r="O24" s="94">
        <v>1.6427697346437359E-3</v>
      </c>
      <c r="P24" s="145">
        <v>4.7471067241098997E-3</v>
      </c>
    </row>
    <row r="25" spans="2:16" x14ac:dyDescent="0.25">
      <c r="B25" s="543"/>
      <c r="C25" s="52" t="s">
        <v>104</v>
      </c>
      <c r="D25" s="52" t="s">
        <v>102</v>
      </c>
      <c r="E25" s="93">
        <v>0.16281001838246781</v>
      </c>
      <c r="F25" s="94">
        <v>0.15569407968368887</v>
      </c>
      <c r="G25" s="94">
        <v>1.8294326664046834E-3</v>
      </c>
      <c r="H25" s="94">
        <v>5.286506032374262E-3</v>
      </c>
      <c r="I25" s="93">
        <v>0.14852997749708119</v>
      </c>
      <c r="J25" s="94">
        <v>0.14203817665275389</v>
      </c>
      <c r="K25" s="94">
        <v>1.6689734174415742E-3</v>
      </c>
      <c r="L25" s="94">
        <v>4.8228274268857143E-3</v>
      </c>
      <c r="M25" s="93">
        <v>0.14041831248141387</v>
      </c>
      <c r="N25" s="94">
        <v>0.13428104824097614</v>
      </c>
      <c r="O25" s="94">
        <v>1.5778258019199492E-3</v>
      </c>
      <c r="P25" s="145">
        <v>4.5594384385177697E-3</v>
      </c>
    </row>
    <row r="26" spans="2:16" x14ac:dyDescent="0.25">
      <c r="B26" s="543"/>
      <c r="C26" s="52" t="s">
        <v>105</v>
      </c>
      <c r="D26" s="52" t="s">
        <v>102</v>
      </c>
      <c r="E26" s="93">
        <v>0.21274030305733413</v>
      </c>
      <c r="F26" s="94">
        <v>0.20344206103048681</v>
      </c>
      <c r="G26" s="94">
        <v>2.3904797981143741E-3</v>
      </c>
      <c r="H26" s="94">
        <v>6.9077622287329324E-3</v>
      </c>
      <c r="I26" s="93">
        <v>0.19408088482367464</v>
      </c>
      <c r="J26" s="94">
        <v>0.1855981901299999</v>
      </c>
      <c r="K26" s="94">
        <v>2.1808111942292472E-3</v>
      </c>
      <c r="L26" s="94">
        <v>6.3018834994454861E-3</v>
      </c>
      <c r="M26" s="93">
        <v>0.18348154891746069</v>
      </c>
      <c r="N26" s="94">
        <v>0.1754621194780113</v>
      </c>
      <c r="O26" s="94">
        <v>2.0617105913199613E-3</v>
      </c>
      <c r="P26" s="145">
        <v>5.9577188481294415E-3</v>
      </c>
    </row>
    <row r="27" spans="2:16" x14ac:dyDescent="0.25">
      <c r="B27" s="543"/>
      <c r="C27" s="52" t="s">
        <v>106</v>
      </c>
      <c r="D27" s="52" t="s">
        <v>102</v>
      </c>
      <c r="E27" s="93">
        <v>0.20680796986838482</v>
      </c>
      <c r="F27" s="94">
        <v>0.19776901237287467</v>
      </c>
      <c r="G27" s="94">
        <v>2.323820484199394E-3</v>
      </c>
      <c r="H27" s="94">
        <v>6.7151370113107357E-3</v>
      </c>
      <c r="I27" s="93">
        <v>0.18866887563766821</v>
      </c>
      <c r="J27" s="94">
        <v>0.180422723670218</v>
      </c>
      <c r="K27" s="94">
        <v>2.1199985581634279E-3</v>
      </c>
      <c r="L27" s="94">
        <v>6.1261534092868046E-3</v>
      </c>
      <c r="M27" s="93">
        <v>0.17836510569273956</v>
      </c>
      <c r="N27" s="94">
        <v>0.1705693006758203</v>
      </c>
      <c r="O27" s="94">
        <v>2.0042191146645068E-3</v>
      </c>
      <c r="P27" s="145">
        <v>5.7915859022547702E-3</v>
      </c>
    </row>
    <row r="28" spans="2:16" x14ac:dyDescent="0.25">
      <c r="B28" s="543"/>
      <c r="C28" s="52" t="s">
        <v>107</v>
      </c>
      <c r="D28" s="52" t="s">
        <v>102</v>
      </c>
      <c r="E28" s="93">
        <v>0.23894729054132358</v>
      </c>
      <c r="F28" s="94">
        <v>0.2285036195152752</v>
      </c>
      <c r="G28" s="94">
        <v>2.6849574934527574E-3</v>
      </c>
      <c r="H28" s="94">
        <v>7.7587135325956061E-3</v>
      </c>
      <c r="I28" s="93">
        <v>0.21798926159272011</v>
      </c>
      <c r="J28" s="94">
        <v>0.20846160329566213</v>
      </c>
      <c r="K28" s="94">
        <v>2.4494602976231983E-3</v>
      </c>
      <c r="L28" s="94">
        <v>7.0781979994347958E-3</v>
      </c>
      <c r="M28" s="93">
        <v>0.20608421793183646</v>
      </c>
      <c r="N28" s="94">
        <v>0.19707689346766413</v>
      </c>
      <c r="O28" s="94">
        <v>2.3156879660150109E-3</v>
      </c>
      <c r="P28" s="145">
        <v>6.6916364981573183E-3</v>
      </c>
    </row>
    <row r="29" spans="2:16" x14ac:dyDescent="0.25">
      <c r="B29" s="543" t="s">
        <v>169</v>
      </c>
      <c r="C29" s="52" t="s">
        <v>167</v>
      </c>
      <c r="D29" s="52" t="s">
        <v>102</v>
      </c>
      <c r="E29" s="93">
        <v>0.19285988927854503</v>
      </c>
      <c r="F29" s="94">
        <v>0.18958626487123986</v>
      </c>
      <c r="G29" s="53">
        <v>2.5337650211340194E-4</v>
      </c>
      <c r="H29" s="94">
        <v>3.0202479051917512E-3</v>
      </c>
      <c r="I29" s="93">
        <v>0.17679248923136562</v>
      </c>
      <c r="J29" s="94">
        <v>0.1737915945925631</v>
      </c>
      <c r="K29" s="53">
        <v>2.3226738690421928E-4</v>
      </c>
      <c r="L29" s="94">
        <v>2.7686272518982935E-3</v>
      </c>
      <c r="M29" s="93">
        <v>0.16986996870229473</v>
      </c>
      <c r="N29" s="94">
        <v>0.16698657766804581</v>
      </c>
      <c r="O29" s="53">
        <v>2.2317268066942043E-4</v>
      </c>
      <c r="P29" s="145">
        <v>2.6602183535794914E-3</v>
      </c>
    </row>
    <row r="30" spans="2:16" x14ac:dyDescent="0.25">
      <c r="B30" s="543"/>
      <c r="C30" s="52" t="s">
        <v>104</v>
      </c>
      <c r="D30" s="52" t="s">
        <v>102</v>
      </c>
      <c r="E30" s="93">
        <v>0.18559173123528927</v>
      </c>
      <c r="F30" s="94">
        <v>0.18244147732070584</v>
      </c>
      <c r="G30" s="53">
        <v>2.4382770236713766E-4</v>
      </c>
      <c r="H30" s="94">
        <v>2.9064262122162807E-3</v>
      </c>
      <c r="I30" s="93">
        <v>0.17012985058005778</v>
      </c>
      <c r="J30" s="94">
        <v>0.16724204828299397</v>
      </c>
      <c r="K30" s="53">
        <v>2.235141096798621E-4</v>
      </c>
      <c r="L30" s="94">
        <v>2.6642881873839563E-3</v>
      </c>
      <c r="M30" s="93">
        <v>0.16346821360459232</v>
      </c>
      <c r="N30" s="94">
        <v>0.16069348664671423</v>
      </c>
      <c r="O30" s="53">
        <v>2.1476214844257799E-4</v>
      </c>
      <c r="P30" s="145">
        <v>2.5599648094355295E-3</v>
      </c>
    </row>
    <row r="31" spans="2:16" x14ac:dyDescent="0.25">
      <c r="B31" s="543"/>
      <c r="C31" s="52" t="s">
        <v>105</v>
      </c>
      <c r="D31" s="52" t="s">
        <v>102</v>
      </c>
      <c r="E31" s="93">
        <v>0.2470632132208912</v>
      </c>
      <c r="F31" s="94">
        <v>0.24286953579023055</v>
      </c>
      <c r="G31" s="53">
        <v>3.2458803642884313E-4</v>
      </c>
      <c r="H31" s="94">
        <v>3.86908939423181E-3</v>
      </c>
      <c r="I31" s="93">
        <v>0.22648006605321677</v>
      </c>
      <c r="J31" s="94">
        <v>0.2226357691661171</v>
      </c>
      <c r="K31" s="53">
        <v>2.9754619869192336E-4</v>
      </c>
      <c r="L31" s="94">
        <v>3.5467506884077262E-3</v>
      </c>
      <c r="M31" s="93">
        <v>0.21761196926078469</v>
      </c>
      <c r="N31" s="94">
        <v>0.21391820039801734</v>
      </c>
      <c r="O31" s="53">
        <v>2.8589542281480849E-4</v>
      </c>
      <c r="P31" s="145">
        <v>3.4078734399525168E-3</v>
      </c>
    </row>
    <row r="32" spans="2:16" x14ac:dyDescent="0.25">
      <c r="B32" s="543"/>
      <c r="C32" s="52" t="s">
        <v>106</v>
      </c>
      <c r="D32" s="52" t="s">
        <v>102</v>
      </c>
      <c r="E32" s="93">
        <v>0.2649152337932949</v>
      </c>
      <c r="F32" s="94">
        <v>0.26041853425428318</v>
      </c>
      <c r="G32" s="53">
        <v>3.4804175998542583E-4</v>
      </c>
      <c r="H32" s="94">
        <v>4.1486577790262758E-3</v>
      </c>
      <c r="I32" s="93">
        <v>0.24284481232892649</v>
      </c>
      <c r="J32" s="94">
        <v>0.2387227384866086</v>
      </c>
      <c r="K32" s="53">
        <v>3.190459630276998E-4</v>
      </c>
      <c r="L32" s="94">
        <v>3.8030278792901815E-3</v>
      </c>
      <c r="M32" s="93">
        <v>0.23333593440071698</v>
      </c>
      <c r="N32" s="94">
        <v>0.22937526527032917</v>
      </c>
      <c r="O32" s="53">
        <v>3.065533382653092E-4</v>
      </c>
      <c r="P32" s="145">
        <v>3.6541157921224855E-3</v>
      </c>
    </row>
    <row r="33" spans="2:16" x14ac:dyDescent="0.25">
      <c r="B33" s="543"/>
      <c r="C33" s="52" t="s">
        <v>107</v>
      </c>
      <c r="D33" s="52" t="s">
        <v>102</v>
      </c>
      <c r="E33" s="93">
        <v>0.26824913900669978</v>
      </c>
      <c r="F33" s="94">
        <v>0.26369584940368324</v>
      </c>
      <c r="G33" s="53">
        <v>3.5242179589911512E-4</v>
      </c>
      <c r="H33" s="94">
        <v>4.2008678071174524E-3</v>
      </c>
      <c r="I33" s="93">
        <v>0.24590096570402262</v>
      </c>
      <c r="J33" s="94">
        <v>0.24172701638713817</v>
      </c>
      <c r="K33" s="53">
        <v>3.2306109263811628E-4</v>
      </c>
      <c r="L33" s="94">
        <v>3.8508882242463457E-3</v>
      </c>
      <c r="M33" s="93">
        <v>0.23627242044961008</v>
      </c>
      <c r="N33" s="94">
        <v>0.23226190709066172</v>
      </c>
      <c r="O33" s="53">
        <v>3.1041125069259854E-4</v>
      </c>
      <c r="P33" s="145">
        <v>3.700102108255774E-3</v>
      </c>
    </row>
    <row r="34" spans="2:16" x14ac:dyDescent="0.25">
      <c r="B34" s="543" t="s">
        <v>170</v>
      </c>
      <c r="C34" s="52" t="s">
        <v>167</v>
      </c>
      <c r="D34" s="52" t="s">
        <v>102</v>
      </c>
      <c r="E34" s="107"/>
      <c r="F34" s="107"/>
      <c r="G34" s="107"/>
      <c r="H34" s="107"/>
      <c r="I34" s="93">
        <v>8.093011402853667E-2</v>
      </c>
      <c r="J34" s="94">
        <v>7.7392900925597349E-2</v>
      </c>
      <c r="K34" s="94">
        <v>9.0938012150979723E-4</v>
      </c>
      <c r="L34" s="94">
        <v>2.6278329814295241E-3</v>
      </c>
      <c r="M34" s="93">
        <v>7.6510279152495239E-2</v>
      </c>
      <c r="N34" s="94">
        <v>7.3166243805747502E-2</v>
      </c>
      <c r="O34" s="94">
        <v>8.5971616113022153E-4</v>
      </c>
      <c r="P34" s="145">
        <v>2.4843191856175136E-3</v>
      </c>
    </row>
    <row r="35" spans="2:16" x14ac:dyDescent="0.25">
      <c r="B35" s="543"/>
      <c r="C35" s="52" t="s">
        <v>104</v>
      </c>
      <c r="D35" s="52" t="s">
        <v>102</v>
      </c>
      <c r="E35" s="107"/>
      <c r="F35" s="107"/>
      <c r="G35" s="107"/>
      <c r="H35" s="107"/>
      <c r="I35" s="93">
        <v>7.7730688223472524E-2</v>
      </c>
      <c r="J35" s="94">
        <v>7.4333312448274569E-2</v>
      </c>
      <c r="K35" s="94">
        <v>8.7342942179442426E-4</v>
      </c>
      <c r="L35" s="94">
        <v>2.5239463534035252E-3</v>
      </c>
      <c r="M35" s="93">
        <v>7.3485583531939902E-2</v>
      </c>
      <c r="N35" s="94">
        <v>7.0273748579444156E-2</v>
      </c>
      <c r="O35" s="94">
        <v>8.257288363381067E-4</v>
      </c>
      <c r="P35" s="145">
        <v>2.3861061161576324E-3</v>
      </c>
    </row>
    <row r="36" spans="2:16" x14ac:dyDescent="0.25">
      <c r="B36" s="543"/>
      <c r="C36" s="52" t="s">
        <v>105</v>
      </c>
      <c r="D36" s="52" t="s">
        <v>102</v>
      </c>
      <c r="E36" s="107"/>
      <c r="F36" s="107"/>
      <c r="G36" s="107"/>
      <c r="H36" s="107"/>
      <c r="I36" s="93">
        <v>0.10156899639105649</v>
      </c>
      <c r="J36" s="94">
        <v>9.7129719501366701E-2</v>
      </c>
      <c r="K36" s="94">
        <v>1.1412911916466404E-3</v>
      </c>
      <c r="L36" s="94">
        <v>3.2979856980431413E-3</v>
      </c>
      <c r="M36" s="93">
        <v>9.602201060013775E-2</v>
      </c>
      <c r="N36" s="94">
        <v>9.1825175860159231E-2</v>
      </c>
      <c r="O36" s="94">
        <v>1.0789618761241127E-3</v>
      </c>
      <c r="P36" s="145">
        <v>3.1178728638544067E-3</v>
      </c>
    </row>
    <row r="37" spans="2:16" x14ac:dyDescent="0.25">
      <c r="B37" s="543"/>
      <c r="C37" s="52" t="s">
        <v>106</v>
      </c>
      <c r="D37" s="52" t="s">
        <v>102</v>
      </c>
      <c r="E37" s="107"/>
      <c r="F37" s="107"/>
      <c r="G37" s="107"/>
      <c r="H37" s="107"/>
      <c r="I37" s="93">
        <v>9.8736711583713138E-2</v>
      </c>
      <c r="J37" s="94">
        <v>9.4421225387414168E-2</v>
      </c>
      <c r="K37" s="94">
        <v>1.1094659121055283E-3</v>
      </c>
      <c r="L37" s="94">
        <v>3.2060202841934305E-3</v>
      </c>
      <c r="M37" s="93">
        <v>9.3344405312533671E-2</v>
      </c>
      <c r="N37" s="94">
        <v>8.9264600687012585E-2</v>
      </c>
      <c r="O37" s="94">
        <v>1.0488746700077582E-3</v>
      </c>
      <c r="P37" s="145">
        <v>3.0309299555133285E-3</v>
      </c>
    </row>
    <row r="38" spans="2:16" x14ac:dyDescent="0.25">
      <c r="B38" s="543"/>
      <c r="C38" s="52" t="s">
        <v>107</v>
      </c>
      <c r="D38" s="52" t="s">
        <v>102</v>
      </c>
      <c r="E38" s="107"/>
      <c r="F38" s="107"/>
      <c r="G38" s="107"/>
      <c r="H38" s="107"/>
      <c r="I38" s="93">
        <v>0.11408104690019018</v>
      </c>
      <c r="J38" s="94">
        <v>0.10909490572472982</v>
      </c>
      <c r="K38" s="94">
        <v>1.2818842224228068E-3</v>
      </c>
      <c r="L38" s="94">
        <v>3.7042569530375421E-3</v>
      </c>
      <c r="M38" s="93">
        <v>0.1078507407176611</v>
      </c>
      <c r="N38" s="94">
        <v>0.10313690758141091</v>
      </c>
      <c r="O38" s="94">
        <v>1.2118767022145224E-3</v>
      </c>
      <c r="P38" s="145">
        <v>3.5019564340356634E-3</v>
      </c>
    </row>
    <row r="39" spans="2:16" x14ac:dyDescent="0.25">
      <c r="B39" s="543" t="s">
        <v>112</v>
      </c>
      <c r="C39" s="52" t="s">
        <v>167</v>
      </c>
      <c r="D39" s="52" t="s">
        <v>102</v>
      </c>
      <c r="E39" s="107"/>
      <c r="F39" s="107"/>
      <c r="G39" s="107"/>
      <c r="H39" s="107"/>
      <c r="I39" s="93">
        <v>9.9482004498421192E-3</v>
      </c>
      <c r="J39" s="94">
        <v>9.4920146956112717E-3</v>
      </c>
      <c r="K39" s="53">
        <v>4.4741518687869297E-4</v>
      </c>
      <c r="L39" s="54">
        <v>8.7705673521542969E-6</v>
      </c>
      <c r="M39" s="93">
        <v>9.6853754543162231E-3</v>
      </c>
      <c r="N39" s="94">
        <v>9.2291897000853756E-3</v>
      </c>
      <c r="O39" s="53">
        <v>4.4741518687869297E-4</v>
      </c>
      <c r="P39" s="146">
        <v>8.7705673521542969E-6</v>
      </c>
    </row>
    <row r="40" spans="2:16" x14ac:dyDescent="0.25">
      <c r="B40" s="543"/>
      <c r="C40" s="52" t="s">
        <v>104</v>
      </c>
      <c r="D40" s="52" t="s">
        <v>102</v>
      </c>
      <c r="E40" s="107"/>
      <c r="F40" s="107"/>
      <c r="G40" s="107"/>
      <c r="H40" s="107"/>
      <c r="I40" s="93">
        <v>9.5549163229724388E-3</v>
      </c>
      <c r="J40" s="94">
        <v>9.116765048137904E-3</v>
      </c>
      <c r="K40" s="53">
        <v>4.2972743601289552E-4</v>
      </c>
      <c r="L40" s="54">
        <v>8.423838821639165E-6</v>
      </c>
      <c r="M40" s="93">
        <v>9.2903496403063616E-3</v>
      </c>
      <c r="N40" s="94">
        <v>8.8643303638452908E-3</v>
      </c>
      <c r="O40" s="53">
        <v>4.1782868584559291E-4</v>
      </c>
      <c r="P40" s="146">
        <v>8.1905906154778498E-6</v>
      </c>
    </row>
    <row r="41" spans="2:16" x14ac:dyDescent="0.25">
      <c r="B41" s="543"/>
      <c r="C41" s="52" t="s">
        <v>105</v>
      </c>
      <c r="D41" s="52" t="s">
        <v>102</v>
      </c>
      <c r="E41" s="107"/>
      <c r="F41" s="107"/>
      <c r="G41" s="107"/>
      <c r="H41" s="107"/>
      <c r="I41" s="93">
        <v>1.0469228361062847E-2</v>
      </c>
      <c r="J41" s="94">
        <v>9.9891502946641928E-3</v>
      </c>
      <c r="K41" s="53">
        <v>4.7084814859304369E-4</v>
      </c>
      <c r="L41" s="54">
        <v>9.22991780561105E-6</v>
      </c>
      <c r="M41" s="93">
        <v>1.0179345234519854E-2</v>
      </c>
      <c r="N41" s="94">
        <v>9.7125600800792525E-3</v>
      </c>
      <c r="O41" s="53">
        <v>4.5781080441314515E-4</v>
      </c>
      <c r="P41" s="146">
        <v>8.974350027456888E-6</v>
      </c>
    </row>
    <row r="42" spans="2:16" x14ac:dyDescent="0.25">
      <c r="B42" s="543"/>
      <c r="C42" s="52" t="s">
        <v>106</v>
      </c>
      <c r="D42" s="52" t="s">
        <v>102</v>
      </c>
      <c r="E42" s="107"/>
      <c r="F42" s="107"/>
      <c r="G42" s="107"/>
      <c r="H42" s="107"/>
      <c r="I42" s="93">
        <v>1.1849645838791199E-2</v>
      </c>
      <c r="J42" s="94">
        <v>1.1306267199449129E-2</v>
      </c>
      <c r="K42" s="94">
        <v>5.3293171304094806E-4</v>
      </c>
      <c r="L42" s="54">
        <v>1.0446926301122379E-5</v>
      </c>
      <c r="M42" s="93">
        <v>1.1521540245359728E-2</v>
      </c>
      <c r="N42" s="94">
        <v>1.0993207251545364E-2</v>
      </c>
      <c r="O42" s="94">
        <v>5.1817533311663557E-4</v>
      </c>
      <c r="P42" s="146">
        <v>1.0157660697728254E-5</v>
      </c>
    </row>
    <row r="43" spans="2:16" x14ac:dyDescent="0.25">
      <c r="B43" s="543"/>
      <c r="C43" s="52" t="s">
        <v>107</v>
      </c>
      <c r="D43" s="52" t="s">
        <v>102</v>
      </c>
      <c r="E43" s="107"/>
      <c r="F43" s="107"/>
      <c r="G43" s="107"/>
      <c r="H43" s="107"/>
      <c r="I43" s="93">
        <v>1.4015037837824568E-2</v>
      </c>
      <c r="J43" s="94">
        <v>1.3372362749113088E-2</v>
      </c>
      <c r="K43" s="94">
        <v>6.3031910192579068E-4</v>
      </c>
      <c r="L43" s="54">
        <v>1.2355986785688668E-5</v>
      </c>
      <c r="M43" s="93">
        <v>1.1521540245359728E-2</v>
      </c>
      <c r="N43" s="94">
        <v>1.0993207251545364E-2</v>
      </c>
      <c r="O43" s="94">
        <v>5.1817533311663557E-4</v>
      </c>
      <c r="P43" s="146">
        <v>1.0157660697728254E-5</v>
      </c>
    </row>
    <row r="44" spans="2:16" x14ac:dyDescent="0.25">
      <c r="B44" s="543" t="s">
        <v>171</v>
      </c>
      <c r="C44" s="52" t="s">
        <v>167</v>
      </c>
      <c r="D44" s="52" t="s">
        <v>102</v>
      </c>
      <c r="E44" s="107"/>
      <c r="F44" s="107"/>
      <c r="G44" s="107"/>
      <c r="H44" s="107"/>
      <c r="I44" s="93">
        <v>9.2521402697748015E-2</v>
      </c>
      <c r="J44" s="94">
        <v>9.0950934503441369E-2</v>
      </c>
      <c r="K44" s="53">
        <v>1.2155326581320809E-4</v>
      </c>
      <c r="L44" s="94">
        <v>1.4489149284934405E-3</v>
      </c>
      <c r="M44" s="93">
        <v>8.8898616954200885E-2</v>
      </c>
      <c r="N44" s="94">
        <v>8.7389642312943966E-2</v>
      </c>
      <c r="O44" s="53">
        <v>1.1679370288366335E-4</v>
      </c>
      <c r="P44" s="145">
        <v>1.3921809383732669E-3</v>
      </c>
    </row>
    <row r="45" spans="2:16" x14ac:dyDescent="0.25">
      <c r="B45" s="543"/>
      <c r="C45" s="52" t="s">
        <v>104</v>
      </c>
      <c r="D45" s="52" t="s">
        <v>102</v>
      </c>
      <c r="E45" s="107"/>
      <c r="F45" s="107"/>
      <c r="G45" s="107"/>
      <c r="H45" s="107"/>
      <c r="I45" s="93">
        <v>8.9034621803563502E-2</v>
      </c>
      <c r="J45" s="94">
        <v>8.7523338601433437E-2</v>
      </c>
      <c r="K45" s="53">
        <v>1.1697238406579442E-4</v>
      </c>
      <c r="L45" s="94">
        <v>1.3943108180642693E-3</v>
      </c>
      <c r="M45" s="93">
        <v>8.5548365119736652E-2</v>
      </c>
      <c r="N45" s="94">
        <v>8.4096258011780445E-2</v>
      </c>
      <c r="O45" s="53">
        <v>1.1239219101828247E-4</v>
      </c>
      <c r="P45" s="145">
        <v>1.3397149169379269E-3</v>
      </c>
    </row>
    <row r="46" spans="2:16" x14ac:dyDescent="0.25">
      <c r="B46" s="543"/>
      <c r="C46" s="52" t="s">
        <v>105</v>
      </c>
      <c r="D46" s="52" t="s">
        <v>102</v>
      </c>
      <c r="E46" s="107"/>
      <c r="F46" s="107"/>
      <c r="G46" s="107"/>
      <c r="H46" s="107"/>
      <c r="I46" s="93">
        <v>0.11852456790118335</v>
      </c>
      <c r="J46" s="94">
        <v>0.11651271919693452</v>
      </c>
      <c r="K46" s="53">
        <v>1.5571584398210643E-4</v>
      </c>
      <c r="L46" s="94">
        <v>1.8561328602667087E-3</v>
      </c>
      <c r="M46" s="93">
        <v>0.11388359724647729</v>
      </c>
      <c r="N46" s="94">
        <v>0.11195052487496239</v>
      </c>
      <c r="O46" s="53">
        <v>1.4961860460641641E-4</v>
      </c>
      <c r="P46" s="145">
        <v>1.7834537669084835E-3</v>
      </c>
    </row>
    <row r="47" spans="2:16" x14ac:dyDescent="0.25">
      <c r="B47" s="543"/>
      <c r="C47" s="52" t="s">
        <v>106</v>
      </c>
      <c r="D47" s="52" t="s">
        <v>102</v>
      </c>
      <c r="E47" s="107"/>
      <c r="F47" s="107"/>
      <c r="G47" s="107"/>
      <c r="H47" s="107"/>
      <c r="I47" s="93">
        <v>0.12708878511880486</v>
      </c>
      <c r="J47" s="94">
        <v>0.1249315664746585</v>
      </c>
      <c r="K47" s="53">
        <v>1.6696738731782954E-4</v>
      </c>
      <c r="L47" s="94">
        <v>1.9902512568285282E-3</v>
      </c>
      <c r="M47" s="93">
        <v>0.12211247233637516</v>
      </c>
      <c r="N47" s="94">
        <v>0.12003972215813888</v>
      </c>
      <c r="O47" s="53">
        <v>1.6042958035884507E-4</v>
      </c>
      <c r="P47" s="145">
        <v>1.912320597877433E-3</v>
      </c>
    </row>
    <row r="48" spans="2:16" x14ac:dyDescent="0.25">
      <c r="B48" s="543"/>
      <c r="C48" s="52" t="s">
        <v>107</v>
      </c>
      <c r="D48" s="52" t="s">
        <v>102</v>
      </c>
      <c r="E48" s="107"/>
      <c r="F48" s="107"/>
      <c r="G48" s="107"/>
      <c r="H48" s="107"/>
      <c r="I48" s="93">
        <v>0.1286881720517718</v>
      </c>
      <c r="J48" s="94">
        <v>0.12650380524260224</v>
      </c>
      <c r="K48" s="53">
        <v>1.6906863848061408E-4</v>
      </c>
      <c r="L48" s="94">
        <v>2.01529817068892E-3</v>
      </c>
      <c r="M48" s="93">
        <v>0.12364923336862924</v>
      </c>
      <c r="N48" s="94">
        <v>0.12155039804411293</v>
      </c>
      <c r="O48" s="53">
        <v>1.6244855452912649E-4</v>
      </c>
      <c r="P48" s="145">
        <v>1.9363867699871877E-3</v>
      </c>
    </row>
    <row r="49" spans="2:16" x14ac:dyDescent="0.25">
      <c r="B49" s="543" t="s">
        <v>172</v>
      </c>
      <c r="C49" s="52" t="s">
        <v>167</v>
      </c>
      <c r="D49" s="52" t="s">
        <v>102</v>
      </c>
      <c r="E49" s="107"/>
      <c r="F49" s="107"/>
      <c r="G49" s="107"/>
      <c r="H49" s="107"/>
      <c r="I49" s="93">
        <v>9.9482004498421192E-3</v>
      </c>
      <c r="J49" s="94">
        <v>9.4920146956112717E-3</v>
      </c>
      <c r="K49" s="53">
        <v>4.4741518687869297E-4</v>
      </c>
      <c r="L49" s="54">
        <v>8.7705673521542969E-6</v>
      </c>
      <c r="M49" s="93">
        <v>9.6727440981016002E-3</v>
      </c>
      <c r="N49" s="94">
        <v>9.2291897000853756E-3</v>
      </c>
      <c r="O49" s="53">
        <v>4.3502667945845259E-4</v>
      </c>
      <c r="P49" s="146">
        <v>8.5277185577718638E-6</v>
      </c>
    </row>
    <row r="50" spans="2:16" x14ac:dyDescent="0.25">
      <c r="B50" s="543"/>
      <c r="C50" s="52" t="s">
        <v>104</v>
      </c>
      <c r="D50" s="52" t="s">
        <v>102</v>
      </c>
      <c r="E50" s="107"/>
      <c r="F50" s="107"/>
      <c r="G50" s="107"/>
      <c r="H50" s="107"/>
      <c r="I50" s="93">
        <v>9.5549163229724388E-3</v>
      </c>
      <c r="J50" s="94">
        <v>9.116765048137904E-3</v>
      </c>
      <c r="K50" s="53">
        <v>4.2972743601289552E-4</v>
      </c>
      <c r="L50" s="54">
        <v>8.423838821639165E-6</v>
      </c>
      <c r="M50" s="93">
        <v>9.2903496403063616E-3</v>
      </c>
      <c r="N50" s="94">
        <v>8.8643303638452908E-3</v>
      </c>
      <c r="O50" s="53">
        <v>4.1782868584559291E-4</v>
      </c>
      <c r="P50" s="146">
        <v>8.1905906154778498E-6</v>
      </c>
    </row>
    <row r="51" spans="2:16" x14ac:dyDescent="0.25">
      <c r="B51" s="543"/>
      <c r="C51" s="52" t="s">
        <v>105</v>
      </c>
      <c r="D51" s="52" t="s">
        <v>102</v>
      </c>
      <c r="E51" s="107"/>
      <c r="F51" s="107"/>
      <c r="G51" s="107"/>
      <c r="H51" s="107"/>
      <c r="I51" s="93">
        <v>1.0469228361062847E-2</v>
      </c>
      <c r="J51" s="94">
        <v>9.9891502946641928E-3</v>
      </c>
      <c r="K51" s="53">
        <v>4.7084814859304369E-4</v>
      </c>
      <c r="L51" s="54">
        <v>9.22991780561105E-6</v>
      </c>
      <c r="M51" s="93">
        <v>1.0179345234519854E-2</v>
      </c>
      <c r="N51" s="94">
        <v>9.7125600800792525E-3</v>
      </c>
      <c r="O51" s="53">
        <v>4.5781080441314515E-4</v>
      </c>
      <c r="P51" s="146">
        <v>8.974350027456888E-6</v>
      </c>
    </row>
    <row r="52" spans="2:16" x14ac:dyDescent="0.25">
      <c r="B52" s="543"/>
      <c r="C52" s="52" t="s">
        <v>106</v>
      </c>
      <c r="D52" s="52" t="s">
        <v>102</v>
      </c>
      <c r="E52" s="107"/>
      <c r="F52" s="107"/>
      <c r="G52" s="107"/>
      <c r="H52" s="107"/>
      <c r="I52" s="93">
        <v>1.1849645838791199E-2</v>
      </c>
      <c r="J52" s="94">
        <v>1.1306267199449129E-2</v>
      </c>
      <c r="K52" s="94">
        <v>5.3293171304094806E-4</v>
      </c>
      <c r="L52" s="54">
        <v>1.0446926301122379E-5</v>
      </c>
      <c r="M52" s="93">
        <v>1.1521540245359728E-2</v>
      </c>
      <c r="N52" s="94">
        <v>1.0993207251545364E-2</v>
      </c>
      <c r="O52" s="94">
        <v>5.1817533311663557E-4</v>
      </c>
      <c r="P52" s="146">
        <v>1.0157660697728254E-5</v>
      </c>
    </row>
    <row r="53" spans="2:16" x14ac:dyDescent="0.25">
      <c r="B53" s="543"/>
      <c r="C53" s="52" t="s">
        <v>107</v>
      </c>
      <c r="D53" s="52" t="s">
        <v>102</v>
      </c>
      <c r="E53" s="107"/>
      <c r="F53" s="107"/>
      <c r="G53" s="107"/>
      <c r="H53" s="107"/>
      <c r="I53" s="93">
        <v>1.4015037837824568E-2</v>
      </c>
      <c r="J53" s="94">
        <v>1.3372362749113088E-2</v>
      </c>
      <c r="K53" s="94">
        <v>6.3031910192579068E-4</v>
      </c>
      <c r="L53" s="54">
        <v>1.2355986785688668E-5</v>
      </c>
      <c r="M53" s="93">
        <v>1.3626974568313984E-2</v>
      </c>
      <c r="N53" s="94">
        <v>1.3002094550799908E-2</v>
      </c>
      <c r="O53" s="94">
        <v>6.1286615642833751E-4</v>
      </c>
      <c r="P53" s="146">
        <v>1.2013861085739208E-5</v>
      </c>
    </row>
    <row r="54" spans="2:16" x14ac:dyDescent="0.25">
      <c r="B54" s="543" t="s">
        <v>173</v>
      </c>
      <c r="C54" s="52" t="s">
        <v>116</v>
      </c>
      <c r="D54" s="52" t="s">
        <v>102</v>
      </c>
      <c r="E54" s="107"/>
      <c r="F54" s="107"/>
      <c r="G54" s="107"/>
      <c r="H54" s="107"/>
      <c r="I54" s="93">
        <v>2.0870350594074358E-2</v>
      </c>
      <c r="J54" s="94">
        <v>1.9913317543240414E-2</v>
      </c>
      <c r="K54" s="94">
        <v>9.3863325918606836E-4</v>
      </c>
      <c r="L54" s="54">
        <v>1.839979164787613E-5</v>
      </c>
      <c r="M54" s="93">
        <v>2.0292470135877479E-2</v>
      </c>
      <c r="N54" s="94">
        <v>1.9361936433745539E-2</v>
      </c>
      <c r="O54" s="94">
        <v>9.12643383479271E-4</v>
      </c>
      <c r="P54" s="146">
        <v>1.789031865266824E-5</v>
      </c>
    </row>
    <row r="55" spans="2:16" x14ac:dyDescent="0.25">
      <c r="B55" s="543"/>
      <c r="C55" s="52" t="s">
        <v>117</v>
      </c>
      <c r="D55" s="52" t="s">
        <v>102</v>
      </c>
      <c r="E55" s="107"/>
      <c r="F55" s="107"/>
      <c r="G55" s="107"/>
      <c r="H55" s="107"/>
      <c r="I55" s="93">
        <v>2.0045278999242862E-2</v>
      </c>
      <c r="J55" s="94">
        <v>1.9126080520569012E-2</v>
      </c>
      <c r="K55" s="94">
        <v>9.0152608953754224E-4</v>
      </c>
      <c r="L55" s="54">
        <v>1.7672389136305925E-5</v>
      </c>
      <c r="M55" s="93">
        <v>1.9490244000642715E-2</v>
      </c>
      <c r="N55" s="94">
        <v>1.8596497266808301E-2</v>
      </c>
      <c r="O55" s="94">
        <v>8.7656367659914587E-4</v>
      </c>
      <c r="P55" s="146">
        <v>1.7183057235268216E-5</v>
      </c>
    </row>
    <row r="56" spans="2:16" x14ac:dyDescent="0.25">
      <c r="B56" s="543"/>
      <c r="C56" s="52" t="s">
        <v>118</v>
      </c>
      <c r="D56" s="52" t="s">
        <v>102</v>
      </c>
      <c r="E56" s="107"/>
      <c r="F56" s="107"/>
      <c r="G56" s="107"/>
      <c r="H56" s="107"/>
      <c r="I56" s="93">
        <v>2.1963416142089891E-2</v>
      </c>
      <c r="J56" s="94">
        <v>2.0956259359435372E-2</v>
      </c>
      <c r="K56" s="94">
        <v>9.8779331872666512E-4</v>
      </c>
      <c r="L56" s="54">
        <v>1.9363463927855351E-5</v>
      </c>
      <c r="M56" s="93">
        <v>2.1355269722768907E-2</v>
      </c>
      <c r="N56" s="94">
        <v>2.0376000167998416E-2</v>
      </c>
      <c r="O56" s="94">
        <v>9.604422470205835E-4</v>
      </c>
      <c r="P56" s="146">
        <v>1.8827307749909538E-5</v>
      </c>
    </row>
    <row r="57" spans="2:16" x14ac:dyDescent="0.25">
      <c r="B57" s="543"/>
      <c r="C57" s="52" t="s">
        <v>119</v>
      </c>
      <c r="D57" s="52" t="s">
        <v>102</v>
      </c>
      <c r="E57" s="107"/>
      <c r="F57" s="107"/>
      <c r="G57" s="107"/>
      <c r="H57" s="107"/>
      <c r="I57" s="93">
        <v>2.4859396864596924E-2</v>
      </c>
      <c r="J57" s="94">
        <v>2.3719441677166008E-2</v>
      </c>
      <c r="K57" s="94">
        <v>1.1180385588271638E-3</v>
      </c>
      <c r="L57" s="54">
        <v>2.1916628603753243E-5</v>
      </c>
      <c r="M57" s="93">
        <v>2.4171063451803636E-2</v>
      </c>
      <c r="N57" s="94">
        <v>2.3062672555689584E-2</v>
      </c>
      <c r="O57" s="94">
        <v>1.0870811184265088E-3</v>
      </c>
      <c r="P57" s="146">
        <v>2.1309777687541801E-5</v>
      </c>
    </row>
    <row r="58" spans="2:16" ht="15.75" thickBot="1" x14ac:dyDescent="0.3">
      <c r="B58" s="637"/>
      <c r="C58" s="147" t="s">
        <v>120</v>
      </c>
      <c r="D58" s="147" t="s">
        <v>102</v>
      </c>
      <c r="E58" s="148"/>
      <c r="F58" s="148"/>
      <c r="G58" s="148"/>
      <c r="H58" s="148"/>
      <c r="I58" s="149">
        <v>2.9402177282149444E-2</v>
      </c>
      <c r="J58" s="150">
        <v>2.8053907865272214E-2</v>
      </c>
      <c r="K58" s="150">
        <v>1.3223477662778827E-3</v>
      </c>
      <c r="L58" s="151">
        <v>2.5921650599346859E-5</v>
      </c>
      <c r="M58" s="149">
        <v>2.8588058534924445E-2</v>
      </c>
      <c r="N58" s="150">
        <v>2.7277121435244564E-2</v>
      </c>
      <c r="O58" s="150">
        <v>1.2857331953042045E-3</v>
      </c>
      <c r="P58" s="152">
        <v>2.5203904375676661E-5</v>
      </c>
    </row>
    <row r="59" spans="2:16" ht="39" customHeight="1" x14ac:dyDescent="0.25">
      <c r="B59" s="153"/>
      <c r="C59" s="154"/>
      <c r="D59" s="154"/>
      <c r="E59" s="154"/>
      <c r="F59" s="154"/>
      <c r="G59" s="154"/>
      <c r="H59" s="154"/>
      <c r="I59" s="154"/>
      <c r="J59" s="154"/>
      <c r="K59" s="154"/>
      <c r="L59" s="154"/>
      <c r="M59" s="154"/>
      <c r="N59" s="154"/>
      <c r="O59" s="154"/>
      <c r="P59" s="155"/>
    </row>
    <row r="60" spans="2:16" x14ac:dyDescent="0.25">
      <c r="B60" s="109" t="s">
        <v>174</v>
      </c>
      <c r="C60" s="95"/>
      <c r="D60" s="95"/>
      <c r="E60" s="95"/>
      <c r="F60" s="95"/>
      <c r="G60" s="95"/>
      <c r="H60" s="110"/>
      <c r="I60" s="111"/>
      <c r="J60" s="628"/>
      <c r="K60" s="628"/>
      <c r="L60" s="628"/>
      <c r="M60" s="628"/>
      <c r="N60" s="58"/>
      <c r="O60" s="58"/>
      <c r="P60" s="142"/>
    </row>
    <row r="61" spans="2:16" x14ac:dyDescent="0.25">
      <c r="B61" s="629"/>
      <c r="C61" s="630"/>
      <c r="D61" s="630"/>
      <c r="E61" s="631" t="s">
        <v>175</v>
      </c>
      <c r="F61" s="631"/>
      <c r="G61" s="631"/>
      <c r="H61" s="638"/>
      <c r="I61" s="112"/>
      <c r="J61" s="632"/>
      <c r="K61" s="632"/>
      <c r="L61" s="632"/>
      <c r="M61" s="632"/>
      <c r="N61" s="58"/>
      <c r="O61" s="58"/>
      <c r="P61" s="142"/>
    </row>
    <row r="62" spans="2:16" ht="18" x14ac:dyDescent="0.25">
      <c r="B62" s="609" t="s">
        <v>28</v>
      </c>
      <c r="C62" s="437"/>
      <c r="D62" s="49" t="s">
        <v>29</v>
      </c>
      <c r="E62" s="50" t="s">
        <v>30</v>
      </c>
      <c r="F62" s="51" t="s">
        <v>31</v>
      </c>
      <c r="G62" s="51" t="s">
        <v>32</v>
      </c>
      <c r="H62" s="113" t="s">
        <v>33</v>
      </c>
      <c r="I62" s="114" t="s">
        <v>48</v>
      </c>
      <c r="J62" s="619" t="s">
        <v>49</v>
      </c>
      <c r="K62" s="619"/>
      <c r="L62" s="619"/>
      <c r="M62" s="619"/>
      <c r="N62" s="58"/>
      <c r="O62" s="58"/>
      <c r="P62" s="142"/>
    </row>
    <row r="63" spans="2:16" x14ac:dyDescent="0.25">
      <c r="B63" s="620" t="s">
        <v>128</v>
      </c>
      <c r="C63" s="621"/>
      <c r="D63" s="115" t="s">
        <v>102</v>
      </c>
      <c r="E63" s="94">
        <v>0.26195676183328859</v>
      </c>
      <c r="F63" s="94">
        <v>0.250507415672309</v>
      </c>
      <c r="G63" s="94">
        <v>2.9435059466525787E-3</v>
      </c>
      <c r="H63" s="116">
        <v>8.5058402143269683E-3</v>
      </c>
      <c r="I63" s="117" t="s">
        <v>53</v>
      </c>
      <c r="J63" s="635" t="s">
        <v>176</v>
      </c>
      <c r="K63" s="635"/>
      <c r="L63" s="635"/>
      <c r="M63" s="635"/>
      <c r="N63" s="154"/>
      <c r="O63" s="154"/>
      <c r="P63" s="155"/>
    </row>
    <row r="64" spans="2:16" x14ac:dyDescent="0.25">
      <c r="B64" s="620" t="s">
        <v>129</v>
      </c>
      <c r="C64" s="621"/>
      <c r="D64" s="115" t="s">
        <v>102</v>
      </c>
      <c r="E64" s="94">
        <v>0.29552296996861627</v>
      </c>
      <c r="F64" s="94">
        <v>0.29050673143904149</v>
      </c>
      <c r="G64" s="53">
        <v>3.8825375615904139E-4</v>
      </c>
      <c r="H64" s="116">
        <v>4.6279847734157732E-3</v>
      </c>
      <c r="I64" s="117" t="s">
        <v>53</v>
      </c>
      <c r="J64" s="635"/>
      <c r="K64" s="635"/>
      <c r="L64" s="635"/>
      <c r="M64" s="635"/>
      <c r="N64" s="154"/>
      <c r="O64" s="154"/>
      <c r="P64" s="155"/>
    </row>
    <row r="65" spans="2:16" x14ac:dyDescent="0.25">
      <c r="B65" s="620" t="s">
        <v>177</v>
      </c>
      <c r="C65" s="621"/>
      <c r="D65" s="115" t="s">
        <v>102</v>
      </c>
      <c r="E65" s="94">
        <v>0.20680796986838482</v>
      </c>
      <c r="F65" s="94">
        <v>0.19776901237287467</v>
      </c>
      <c r="G65" s="94">
        <v>2.323820484199394E-3</v>
      </c>
      <c r="H65" s="116">
        <v>6.7151370113107357E-3</v>
      </c>
      <c r="I65" s="117" t="s">
        <v>53</v>
      </c>
      <c r="J65" s="635"/>
      <c r="K65" s="635"/>
      <c r="L65" s="635"/>
      <c r="M65" s="635"/>
      <c r="N65" s="154"/>
      <c r="O65" s="154"/>
      <c r="P65" s="155"/>
    </row>
    <row r="66" spans="2:16" x14ac:dyDescent="0.25">
      <c r="B66" s="620" t="s">
        <v>178</v>
      </c>
      <c r="C66" s="621"/>
      <c r="D66" s="115" t="s">
        <v>102</v>
      </c>
      <c r="E66" s="94">
        <v>0.2649152337932949</v>
      </c>
      <c r="F66" s="94">
        <v>0.26041853425428318</v>
      </c>
      <c r="G66" s="53">
        <v>3.4804175998542583E-4</v>
      </c>
      <c r="H66" s="116">
        <v>4.1486577790262802E-3</v>
      </c>
      <c r="I66" s="117" t="s">
        <v>53</v>
      </c>
      <c r="J66" s="635"/>
      <c r="K66" s="636"/>
      <c r="L66" s="635"/>
      <c r="M66" s="635"/>
      <c r="N66" s="154"/>
      <c r="O66" s="154"/>
      <c r="P66" s="155"/>
    </row>
    <row r="67" spans="2:16" x14ac:dyDescent="0.25">
      <c r="B67" s="153"/>
      <c r="C67" s="154"/>
      <c r="D67" s="154"/>
      <c r="E67" s="154"/>
      <c r="F67" s="154"/>
      <c r="G67" s="154"/>
      <c r="H67" s="154"/>
      <c r="I67" s="154"/>
      <c r="J67" s="154"/>
      <c r="K67" s="156"/>
      <c r="L67" s="154"/>
      <c r="M67" s="154"/>
      <c r="N67" s="154"/>
      <c r="O67" s="154"/>
      <c r="P67" s="155"/>
    </row>
    <row r="68" spans="2:16" x14ac:dyDescent="0.25">
      <c r="B68" s="30"/>
      <c r="C68" s="2"/>
      <c r="D68" s="2"/>
      <c r="E68" s="2"/>
      <c r="F68" s="2"/>
      <c r="G68" s="2"/>
      <c r="H68" s="2"/>
      <c r="I68" s="2"/>
      <c r="J68" s="2"/>
      <c r="K68" s="2"/>
      <c r="L68" s="2"/>
      <c r="M68" s="2"/>
      <c r="N68" s="2"/>
      <c r="O68" s="2"/>
      <c r="P68" s="31"/>
    </row>
    <row r="69" spans="2:16" x14ac:dyDescent="0.25">
      <c r="B69" s="613" t="s">
        <v>179</v>
      </c>
      <c r="C69" s="585"/>
      <c r="D69" s="585"/>
      <c r="E69" s="585"/>
      <c r="F69" s="585"/>
      <c r="G69" s="585"/>
      <c r="H69" s="585"/>
      <c r="I69" s="585"/>
      <c r="J69" s="585"/>
      <c r="K69" s="585"/>
      <c r="L69" s="585"/>
      <c r="M69" s="585"/>
      <c r="N69" s="585"/>
      <c r="O69" s="585"/>
      <c r="P69" s="633"/>
    </row>
    <row r="70" spans="2:16" x14ac:dyDescent="0.25">
      <c r="B70" s="629"/>
      <c r="C70" s="630"/>
      <c r="D70" s="630"/>
      <c r="E70" s="631" t="s">
        <v>96</v>
      </c>
      <c r="F70" s="631"/>
      <c r="G70" s="631"/>
      <c r="H70" s="631"/>
      <c r="I70" s="631" t="s">
        <v>97</v>
      </c>
      <c r="J70" s="631"/>
      <c r="K70" s="631"/>
      <c r="L70" s="631"/>
      <c r="M70" s="631" t="s">
        <v>98</v>
      </c>
      <c r="N70" s="631"/>
      <c r="O70" s="631"/>
      <c r="P70" s="634"/>
    </row>
    <row r="71" spans="2:16" ht="18" x14ac:dyDescent="0.25">
      <c r="B71" s="609" t="s">
        <v>28</v>
      </c>
      <c r="C71" s="437"/>
      <c r="D71" s="49" t="s">
        <v>29</v>
      </c>
      <c r="E71" s="50" t="s">
        <v>30</v>
      </c>
      <c r="F71" s="51" t="s">
        <v>31</v>
      </c>
      <c r="G71" s="51" t="s">
        <v>32</v>
      </c>
      <c r="H71" s="51" t="s">
        <v>33</v>
      </c>
      <c r="I71" s="50" t="s">
        <v>30</v>
      </c>
      <c r="J71" s="51" t="s">
        <v>31</v>
      </c>
      <c r="K71" s="51" t="s">
        <v>32</v>
      </c>
      <c r="L71" s="51" t="s">
        <v>33</v>
      </c>
      <c r="M71" s="50" t="s">
        <v>30</v>
      </c>
      <c r="N71" s="51" t="s">
        <v>31</v>
      </c>
      <c r="O71" s="51" t="s">
        <v>32</v>
      </c>
      <c r="P71" s="105" t="s">
        <v>33</v>
      </c>
    </row>
    <row r="72" spans="2:16" x14ac:dyDescent="0.25">
      <c r="B72" s="606" t="s">
        <v>180</v>
      </c>
      <c r="C72" s="52" t="s">
        <v>181</v>
      </c>
      <c r="D72" s="52" t="s">
        <v>102</v>
      </c>
      <c r="E72" s="93">
        <v>0.45126072565561076</v>
      </c>
      <c r="F72" s="94">
        <v>0.44360097778843838</v>
      </c>
      <c r="G72" s="94">
        <v>5.9285974204120815E-4</v>
      </c>
      <c r="H72" s="94">
        <v>7.0668881251312009E-3</v>
      </c>
      <c r="I72" s="93">
        <v>0.42757768993554734</v>
      </c>
      <c r="J72" s="94">
        <v>0.42031994045208398</v>
      </c>
      <c r="K72" s="94">
        <v>5.6174531605753637E-4</v>
      </c>
      <c r="L72" s="94">
        <v>6.6960041674058333E-3</v>
      </c>
      <c r="M72" s="93">
        <v>0.42285693040261996</v>
      </c>
      <c r="N72" s="94">
        <v>0.41567931159685101</v>
      </c>
      <c r="O72" s="94">
        <v>5.5554325122048704E-4</v>
      </c>
      <c r="P72" s="106">
        <v>6.6220755545482101E-3</v>
      </c>
    </row>
    <row r="73" spans="2:16" x14ac:dyDescent="0.25">
      <c r="B73" s="606"/>
      <c r="C73" s="52" t="s">
        <v>182</v>
      </c>
      <c r="D73" s="52" t="s">
        <v>102</v>
      </c>
      <c r="E73" s="93">
        <v>0.45496340509577377</v>
      </c>
      <c r="F73" s="94">
        <v>0.44724080755139223</v>
      </c>
      <c r="G73" s="94">
        <v>5.9772426814098587E-4</v>
      </c>
      <c r="H73" s="94">
        <v>7.1248732762405507E-3</v>
      </c>
      <c r="I73" s="93">
        <v>0.43108604559689262</v>
      </c>
      <c r="J73" s="94">
        <v>0.4237687449088452</v>
      </c>
      <c r="K73" s="94">
        <v>5.6635454241853232E-4</v>
      </c>
      <c r="L73" s="94">
        <v>6.7509461456289046E-3</v>
      </c>
      <c r="M73" s="93">
        <v>0.42632655134084219</v>
      </c>
      <c r="N73" s="94">
        <v>0.41909003881782603</v>
      </c>
      <c r="O73" s="94">
        <v>5.6010158846870803E-4</v>
      </c>
      <c r="P73" s="106">
        <v>6.6764109345470004E-3</v>
      </c>
    </row>
    <row r="74" spans="2:16" x14ac:dyDescent="0.25">
      <c r="B74" s="606"/>
      <c r="C74" s="52" t="s">
        <v>183</v>
      </c>
      <c r="D74" s="52" t="s">
        <v>102</v>
      </c>
      <c r="E74" s="93">
        <v>0.63017969756063774</v>
      </c>
      <c r="F74" s="94">
        <v>0.61948295991010871</v>
      </c>
      <c r="G74" s="94">
        <v>8.2792087078398518E-4</v>
      </c>
      <c r="H74" s="94">
        <v>9.8688167797451026E-3</v>
      </c>
      <c r="I74" s="93">
        <v>0.59710664812629088</v>
      </c>
      <c r="J74" s="94">
        <v>0.58697129595750863</v>
      </c>
      <c r="K74" s="94">
        <v>7.8446998210388518E-4</v>
      </c>
      <c r="L74" s="94">
        <v>9.3508821866783113E-3</v>
      </c>
      <c r="M74" s="93">
        <v>0.59051416922089839</v>
      </c>
      <c r="N74" s="94">
        <v>0.58049071849481704</v>
      </c>
      <c r="O74" s="94">
        <v>7.7580887972768199E-4</v>
      </c>
      <c r="P74" s="106">
        <v>9.2476418463539704E-3</v>
      </c>
    </row>
    <row r="75" spans="2:16" x14ac:dyDescent="0.25">
      <c r="B75" s="606"/>
      <c r="C75" s="52" t="s">
        <v>184</v>
      </c>
      <c r="D75" s="52" t="s">
        <v>102</v>
      </c>
      <c r="E75" s="93">
        <v>0.70578174417056494</v>
      </c>
      <c r="F75" s="94">
        <v>0.69380172928727224</v>
      </c>
      <c r="G75" s="94">
        <v>9.2724573400098775E-4</v>
      </c>
      <c r="H75" s="94">
        <v>1.1052769149291774E-2</v>
      </c>
      <c r="I75" s="93">
        <v>0.66874095309911619</v>
      </c>
      <c r="J75" s="94">
        <v>0.6573896725688867</v>
      </c>
      <c r="K75" s="94">
        <v>8.7858208438309343E-4</v>
      </c>
      <c r="L75" s="94">
        <v>1.0472698445846473E-2</v>
      </c>
      <c r="M75" s="93">
        <v>0.66135758089866925</v>
      </c>
      <c r="N75" s="94">
        <v>0.65013162651860001</v>
      </c>
      <c r="O75" s="94">
        <v>8.68881917962026E-4</v>
      </c>
      <c r="P75" s="106">
        <v>1.03570724621073E-2</v>
      </c>
    </row>
    <row r="76" spans="2:16" x14ac:dyDescent="0.25">
      <c r="B76" s="606"/>
      <c r="C76" s="52" t="s">
        <v>185</v>
      </c>
      <c r="D76" s="52" t="s">
        <v>102</v>
      </c>
      <c r="E76" s="93">
        <v>0.87340591706536941</v>
      </c>
      <c r="F76" s="94">
        <v>0.85858063152628861</v>
      </c>
      <c r="G76" s="94">
        <v>1.1474679209814845E-3</v>
      </c>
      <c r="H76" s="94">
        <v>1.3677817618099296E-2</v>
      </c>
      <c r="I76" s="93">
        <v>0.82756788517832214</v>
      </c>
      <c r="J76" s="94">
        <v>0.81352065929970052</v>
      </c>
      <c r="K76" s="94">
        <v>1.0872465850326276E-3</v>
      </c>
      <c r="L76" s="94">
        <v>1.295997929358892E-2</v>
      </c>
      <c r="M76" s="93">
        <v>0.81843095152846512</v>
      </c>
      <c r="N76" s="94">
        <v>0.80453881693977403</v>
      </c>
      <c r="O76" s="94">
        <v>1.0752426152237501E-3</v>
      </c>
      <c r="P76" s="106">
        <v>1.2816891973467101E-2</v>
      </c>
    </row>
    <row r="77" spans="2:16" x14ac:dyDescent="0.25">
      <c r="B77" s="606"/>
      <c r="C77" s="52" t="s">
        <v>186</v>
      </c>
      <c r="D77" s="52" t="s">
        <v>102</v>
      </c>
      <c r="E77" s="93">
        <v>0.94370682569550346</v>
      </c>
      <c r="F77" s="94">
        <v>0.92768824500724345</v>
      </c>
      <c r="G77" s="94">
        <v>1.2398282266455139E-3</v>
      </c>
      <c r="H77" s="94">
        <v>1.4778752461614524E-2</v>
      </c>
      <c r="I77" s="93">
        <v>0.89716200940554414</v>
      </c>
      <c r="J77" s="94">
        <v>0.88193348541186345</v>
      </c>
      <c r="K77" s="94">
        <v>1.1786783276842643E-3</v>
      </c>
      <c r="L77" s="94">
        <v>1.404984566599643E-2</v>
      </c>
      <c r="M77" s="93">
        <v>0.89673499274233293</v>
      </c>
      <c r="N77" s="94">
        <v>0.88151371697520797</v>
      </c>
      <c r="O77" s="94">
        <v>1.1781173194369125E-3</v>
      </c>
      <c r="P77" s="106">
        <v>1.4043158447688E-2</v>
      </c>
    </row>
    <row r="78" spans="2:16" x14ac:dyDescent="0.25">
      <c r="B78" s="606"/>
      <c r="C78" s="52" t="s">
        <v>187</v>
      </c>
      <c r="D78" s="52" t="s">
        <v>102</v>
      </c>
      <c r="E78" s="93">
        <v>1.2532911109785387</v>
      </c>
      <c r="F78" s="94">
        <v>1.2320176134892173</v>
      </c>
      <c r="G78" s="94">
        <v>1.646555533229213E-3</v>
      </c>
      <c r="H78" s="94">
        <v>1.9626941956092218E-2</v>
      </c>
      <c r="I78" s="93">
        <v>1.1914772055049374</v>
      </c>
      <c r="J78" s="94">
        <v>1.1712529438646366</v>
      </c>
      <c r="K78" s="94">
        <v>1.5653453281966416E-3</v>
      </c>
      <c r="L78" s="94">
        <v>1.8658916312103965E-2</v>
      </c>
      <c r="M78" s="93">
        <v>1.1909101054547211</v>
      </c>
      <c r="N78" s="94">
        <v>1.1706954698313801</v>
      </c>
      <c r="O78" s="94">
        <v>1.5646002804440499E-3</v>
      </c>
      <c r="P78" s="106">
        <v>1.8650035342893102E-2</v>
      </c>
    </row>
    <row r="79" spans="2:16" x14ac:dyDescent="0.25">
      <c r="B79" s="606"/>
      <c r="C79" s="52" t="s">
        <v>188</v>
      </c>
      <c r="D79" s="52" t="s">
        <v>102</v>
      </c>
      <c r="E79" s="93">
        <v>1.383576663162299</v>
      </c>
      <c r="F79" s="94">
        <v>1.3600916847624394</v>
      </c>
      <c r="G79" s="94">
        <v>1.8177227863668335E-3</v>
      </c>
      <c r="H79" s="94">
        <v>2.1667255613492656E-2</v>
      </c>
      <c r="I79" s="93">
        <v>1.3153369091873264</v>
      </c>
      <c r="J79" s="94">
        <v>1.2930102396768717</v>
      </c>
      <c r="K79" s="94">
        <v>1.7280703955460269E-3</v>
      </c>
      <c r="L79" s="94">
        <v>2.059859911490864E-2</v>
      </c>
      <c r="M79" s="93">
        <v>1.3147108563985657</v>
      </c>
      <c r="N79" s="94">
        <v>1.2923948135751699</v>
      </c>
      <c r="O79" s="94">
        <v>1.72724789654767E-3</v>
      </c>
      <c r="P79" s="106">
        <v>2.0588794926848199E-2</v>
      </c>
    </row>
    <row r="80" spans="2:16" x14ac:dyDescent="0.25">
      <c r="B80" s="606"/>
      <c r="C80" s="52" t="s">
        <v>189</v>
      </c>
      <c r="D80" s="52" t="s">
        <v>102</v>
      </c>
      <c r="E80" s="93">
        <v>1.4351342511667677</v>
      </c>
      <c r="F80" s="94">
        <v>1.4107741287486026</v>
      </c>
      <c r="G80" s="94">
        <v>1.8854583914988516E-3</v>
      </c>
      <c r="H80" s="94">
        <v>2.247466402666631E-2</v>
      </c>
      <c r="I80" s="93">
        <v>1.365650375657792</v>
      </c>
      <c r="J80" s="94">
        <v>1.34246967998114</v>
      </c>
      <c r="K80" s="94">
        <v>1.79417149200094E-3</v>
      </c>
      <c r="L80" s="94">
        <v>2.1386524184651201E-2</v>
      </c>
      <c r="M80" s="93">
        <v>1.3637022296154817</v>
      </c>
      <c r="N80" s="94">
        <v>1.3405546019783099</v>
      </c>
      <c r="O80" s="94">
        <v>1.7916120462206299E-3</v>
      </c>
      <c r="P80" s="106">
        <v>2.1356015590949899E-2</v>
      </c>
    </row>
    <row r="81" spans="2:16" x14ac:dyDescent="0.25">
      <c r="B81" s="606" t="s">
        <v>190</v>
      </c>
      <c r="C81" s="52" t="s">
        <v>181</v>
      </c>
      <c r="D81" s="52" t="s">
        <v>102</v>
      </c>
      <c r="E81" s="93">
        <v>0.38188926869541334</v>
      </c>
      <c r="F81" s="94">
        <v>0.35752914627724819</v>
      </c>
      <c r="G81" s="94">
        <v>1.8854583914988516E-3</v>
      </c>
      <c r="H81" s="94">
        <v>2.247466402666631E-2</v>
      </c>
      <c r="I81" s="93">
        <v>0.34609354039915163</v>
      </c>
      <c r="J81" s="94">
        <v>0.34021891159323658</v>
      </c>
      <c r="K81" s="94">
        <v>4.5469263203676345E-4</v>
      </c>
      <c r="L81" s="94">
        <v>5.4199361738782202E-3</v>
      </c>
      <c r="M81" s="93">
        <v>0.3455998263614925</v>
      </c>
      <c r="N81" s="94">
        <v>0.33973357791050701</v>
      </c>
      <c r="O81" s="53">
        <v>4.5404399775425801E-4</v>
      </c>
      <c r="P81" s="106">
        <v>5.4122044532307501E-3</v>
      </c>
    </row>
    <row r="82" spans="2:16" x14ac:dyDescent="0.25">
      <c r="B82" s="606"/>
      <c r="C82" s="52" t="s">
        <v>182</v>
      </c>
      <c r="D82" s="52" t="s">
        <v>102</v>
      </c>
      <c r="E82" s="93">
        <v>0.36668692351002641</v>
      </c>
      <c r="F82" s="94">
        <v>0.36046274041455473</v>
      </c>
      <c r="G82" s="53">
        <v>4.8174791760616741E-4</v>
      </c>
      <c r="H82" s="94">
        <v>5.7424351778655154E-3</v>
      </c>
      <c r="I82" s="93">
        <v>0.34893330323148647</v>
      </c>
      <c r="J82" s="94">
        <v>0.34301047198724349</v>
      </c>
      <c r="K82" s="94">
        <v>4.5842347091663773E-4</v>
      </c>
      <c r="L82" s="94">
        <v>5.4644077733263215E-3</v>
      </c>
      <c r="M82" s="93">
        <v>0.34843553817694761</v>
      </c>
      <c r="N82" s="94">
        <v>0.34252115605002897</v>
      </c>
      <c r="O82" s="53">
        <v>4.5776951446739801E-4</v>
      </c>
      <c r="P82" s="106">
        <v>5.4566126124513904E-3</v>
      </c>
    </row>
    <row r="83" spans="2:16" x14ac:dyDescent="0.25">
      <c r="B83" s="606"/>
      <c r="C83" s="52" t="s">
        <v>183</v>
      </c>
      <c r="D83" s="52" t="s">
        <v>102</v>
      </c>
      <c r="E83" s="93">
        <v>0.50790602489961734</v>
      </c>
      <c r="F83" s="94">
        <v>0.4992847736588924</v>
      </c>
      <c r="G83" s="94">
        <v>6.6727950779604621E-4</v>
      </c>
      <c r="H83" s="94">
        <v>7.953971732928871E-3</v>
      </c>
      <c r="I83" s="93">
        <v>0.48331509971216979</v>
      </c>
      <c r="J83" s="94">
        <v>0.47511125746816774</v>
      </c>
      <c r="K83" s="94">
        <v>6.3497230990727837E-4</v>
      </c>
      <c r="L83" s="94">
        <v>7.568869934094757E-3</v>
      </c>
      <c r="M83" s="93">
        <v>0.4826256345199989</v>
      </c>
      <c r="N83" s="94">
        <v>0.47443349533197998</v>
      </c>
      <c r="O83" s="94">
        <v>6.3406650062067802E-4</v>
      </c>
      <c r="P83" s="106">
        <v>7.55807268739848E-3</v>
      </c>
    </row>
    <row r="84" spans="2:16" x14ac:dyDescent="0.25">
      <c r="B84" s="606"/>
      <c r="C84" s="52" t="s">
        <v>184</v>
      </c>
      <c r="D84" s="52" t="s">
        <v>102</v>
      </c>
      <c r="E84" s="93">
        <v>0.56883901768970957</v>
      </c>
      <c r="F84" s="94">
        <v>0.55918348330616019</v>
      </c>
      <c r="G84" s="94">
        <v>7.4733238262766238E-4</v>
      </c>
      <c r="H84" s="94">
        <v>8.9082020009217354E-3</v>
      </c>
      <c r="I84" s="93">
        <v>0.54129794307758361</v>
      </c>
      <c r="J84" s="94">
        <v>0.53210989384292096</v>
      </c>
      <c r="K84" s="94">
        <v>7.111493215683143E-4</v>
      </c>
      <c r="L84" s="94">
        <v>8.4768999130943046E-3</v>
      </c>
      <c r="M84" s="93">
        <v>0.54052576341556113</v>
      </c>
      <c r="N84" s="94">
        <v>0.53135082124114796</v>
      </c>
      <c r="O84" s="94">
        <v>7.1013484322085595E-4</v>
      </c>
      <c r="P84" s="106">
        <v>8.4648073311926007E-3</v>
      </c>
    </row>
    <row r="85" spans="2:16" x14ac:dyDescent="0.25">
      <c r="B85" s="606"/>
      <c r="C85" s="52" t="s">
        <v>185</v>
      </c>
      <c r="D85" s="52" t="s">
        <v>102</v>
      </c>
      <c r="E85" s="93">
        <v>0.70393909733626747</v>
      </c>
      <c r="F85" s="94">
        <v>0.69199035973760536</v>
      </c>
      <c r="G85" s="94">
        <v>9.2482489153731542E-4</v>
      </c>
      <c r="H85" s="94">
        <v>1.10239127071248E-2</v>
      </c>
      <c r="I85" s="93">
        <v>0.66985697814396883</v>
      </c>
      <c r="J85" s="94">
        <v>0.65848675408515134</v>
      </c>
      <c r="K85" s="94">
        <v>8.8004830176605195E-4</v>
      </c>
      <c r="L85" s="94">
        <v>1.0490175757051339E-2</v>
      </c>
      <c r="M85" s="93">
        <v>0.66890140470867021</v>
      </c>
      <c r="N85" s="94">
        <v>0.65754740065564299</v>
      </c>
      <c r="O85" s="94">
        <v>8.7879288336124904E-4</v>
      </c>
      <c r="P85" s="106">
        <v>1.0475211169666101E-2</v>
      </c>
    </row>
    <row r="86" spans="2:16" x14ac:dyDescent="0.25">
      <c r="B86" s="606"/>
      <c r="C86" s="52" t="s">
        <v>186</v>
      </c>
      <c r="D86" s="52" t="s">
        <v>102</v>
      </c>
      <c r="E86" s="93">
        <v>0.85777703415352746</v>
      </c>
      <c r="F86" s="94">
        <v>0.84321703494614852</v>
      </c>
      <c r="G86" s="94">
        <v>1.126934923171748E-3</v>
      </c>
      <c r="H86" s="94">
        <v>1.3433064284207236E-2</v>
      </c>
      <c r="I86" s="93">
        <v>0.81624665286193121</v>
      </c>
      <c r="J86" s="94">
        <v>0.80239159479264688</v>
      </c>
      <c r="K86" s="94">
        <v>1.0723729155792693E-3</v>
      </c>
      <c r="L86" s="94">
        <v>1.2782685153704889E-2</v>
      </c>
      <c r="M86" s="93">
        <v>0.81508224964814802</v>
      </c>
      <c r="N86" s="94">
        <v>0.80124695628367004</v>
      </c>
      <c r="O86" s="94">
        <v>1.0708431396654599E-3</v>
      </c>
      <c r="P86" s="106">
        <v>1.2764450224812301E-2</v>
      </c>
    </row>
    <row r="87" spans="2:16" x14ac:dyDescent="0.25">
      <c r="B87" s="606"/>
      <c r="C87" s="52" t="s">
        <v>187</v>
      </c>
      <c r="D87" s="52" t="s">
        <v>102</v>
      </c>
      <c r="E87" s="93">
        <v>1.1391719364897603</v>
      </c>
      <c r="F87" s="94">
        <v>1.1198355100852846</v>
      </c>
      <c r="G87" s="94">
        <v>1.4966274306869893E-3</v>
      </c>
      <c r="H87" s="94">
        <v>1.7839798973788911E-2</v>
      </c>
      <c r="I87" s="93">
        <v>1.0840174581167272</v>
      </c>
      <c r="J87" s="94">
        <v>1.0656172297327395</v>
      </c>
      <c r="K87" s="94">
        <v>1.4241662835903796E-3</v>
      </c>
      <c r="L87" s="94">
        <v>1.6976062100397322E-2</v>
      </c>
      <c r="M87" s="93">
        <v>1.0824710708726231</v>
      </c>
      <c r="N87" s="94">
        <v>1.0640970910312699</v>
      </c>
      <c r="O87" s="94">
        <v>1.42213466264375E-3</v>
      </c>
      <c r="P87" s="106">
        <v>1.6951845178713398E-2</v>
      </c>
    </row>
    <row r="88" spans="2:16" x14ac:dyDescent="0.25">
      <c r="B88" s="606"/>
      <c r="C88" s="52" t="s">
        <v>188</v>
      </c>
      <c r="D88" s="52" t="s">
        <v>102</v>
      </c>
      <c r="E88" s="93">
        <v>1.3005027248451932</v>
      </c>
      <c r="F88" s="94">
        <v>1.2784278523678414</v>
      </c>
      <c r="G88" s="94">
        <v>1.7085814610953464E-3</v>
      </c>
      <c r="H88" s="94">
        <v>2.0366291016256526E-2</v>
      </c>
      <c r="I88" s="93">
        <v>1.2375372083029144</v>
      </c>
      <c r="J88" s="94">
        <v>1.2165311192441493</v>
      </c>
      <c r="K88" s="94">
        <v>1.6258582862821321E-3</v>
      </c>
      <c r="L88" s="94">
        <v>1.9380230772483013E-2</v>
      </c>
      <c r="M88" s="93">
        <v>1.2357718199886447</v>
      </c>
      <c r="N88" s="94">
        <v>1.2147956968201199</v>
      </c>
      <c r="O88" s="94">
        <v>1.62353894493223E-3</v>
      </c>
      <c r="P88" s="106">
        <v>1.9352584223592199E-2</v>
      </c>
    </row>
    <row r="89" spans="2:16" x14ac:dyDescent="0.25">
      <c r="B89" s="606"/>
      <c r="C89" s="52" t="s">
        <v>189</v>
      </c>
      <c r="D89" s="52" t="s">
        <v>102</v>
      </c>
      <c r="E89" s="93">
        <v>1.3489646463790563</v>
      </c>
      <c r="F89" s="94">
        <v>1.3260671760574785</v>
      </c>
      <c r="G89" s="94">
        <v>1.7722500248899141E-3</v>
      </c>
      <c r="H89" s="94">
        <v>2.1125220296687775E-2</v>
      </c>
      <c r="I89" s="93">
        <v>1.2836527834095726</v>
      </c>
      <c r="J89" s="94">
        <v>1.2618639236420257</v>
      </c>
      <c r="K89" s="94">
        <v>1.6864442544540672E-3</v>
      </c>
      <c r="L89" s="94">
        <v>2.0102415513092484E-2</v>
      </c>
      <c r="M89" s="93">
        <v>1.2818216096814572</v>
      </c>
      <c r="N89" s="94">
        <v>1.26006383245281</v>
      </c>
      <c r="O89" s="94">
        <v>1.68403848518951E-3</v>
      </c>
      <c r="P89" s="106">
        <v>2.0073738743459E-2</v>
      </c>
    </row>
    <row r="90" spans="2:16" x14ac:dyDescent="0.25">
      <c r="B90" s="606" t="s">
        <v>191</v>
      </c>
      <c r="C90" s="52" t="s">
        <v>181</v>
      </c>
      <c r="D90" s="52" t="s">
        <v>102</v>
      </c>
      <c r="E90" s="118" t="s">
        <v>192</v>
      </c>
      <c r="F90" s="118" t="s">
        <v>192</v>
      </c>
      <c r="G90" s="119" t="s">
        <v>192</v>
      </c>
      <c r="H90" s="119" t="s">
        <v>192</v>
      </c>
      <c r="I90" s="93">
        <v>4.3759499240249682E-2</v>
      </c>
      <c r="J90" s="94">
        <v>4.1752858917075024E-2</v>
      </c>
      <c r="K90" s="94">
        <v>1.9680609200636938E-3</v>
      </c>
      <c r="L90" s="54">
        <v>3.8579403110966216E-5</v>
      </c>
      <c r="M90" s="93">
        <v>4.304738406390083E-2</v>
      </c>
      <c r="N90" s="94">
        <v>4.107339857116106E-2</v>
      </c>
      <c r="O90" s="94">
        <v>1.936033907106759E-3</v>
      </c>
      <c r="P90" s="108">
        <v>3.7951585633006373E-5</v>
      </c>
    </row>
    <row r="91" spans="2:16" x14ac:dyDescent="0.25">
      <c r="B91" s="606"/>
      <c r="C91" s="52" t="s">
        <v>182</v>
      </c>
      <c r="D91" s="52" t="s">
        <v>102</v>
      </c>
      <c r="E91" s="118" t="s">
        <v>192</v>
      </c>
      <c r="F91" s="118" t="s">
        <v>192</v>
      </c>
      <c r="G91" s="119" t="s">
        <v>192</v>
      </c>
      <c r="H91" s="119" t="s">
        <v>192</v>
      </c>
      <c r="I91" s="93">
        <v>4.4118554192158627E-2</v>
      </c>
      <c r="J91" s="94">
        <v>4.2095449006331394E-2</v>
      </c>
      <c r="K91" s="94">
        <v>1.9842092314309632E-3</v>
      </c>
      <c r="L91" s="54">
        <v>3.8895954396268463E-5</v>
      </c>
      <c r="M91" s="93">
        <v>4.3400595976359251E-2</v>
      </c>
      <c r="N91" s="94">
        <v>4.1410413560015E-2</v>
      </c>
      <c r="O91" s="94">
        <v>1.9519194307868609E-3</v>
      </c>
      <c r="P91" s="108">
        <v>3.8262985557386563E-5</v>
      </c>
    </row>
    <row r="92" spans="2:16" x14ac:dyDescent="0.25">
      <c r="B92" s="606"/>
      <c r="C92" s="52" t="s">
        <v>183</v>
      </c>
      <c r="D92" s="52" t="s">
        <v>102</v>
      </c>
      <c r="E92" s="118" t="s">
        <v>192</v>
      </c>
      <c r="F92" s="118" t="s">
        <v>192</v>
      </c>
      <c r="G92" s="119" t="s">
        <v>192</v>
      </c>
      <c r="H92" s="119" t="s">
        <v>192</v>
      </c>
      <c r="I92" s="93">
        <v>6.1109567992121236E-2</v>
      </c>
      <c r="J92" s="94">
        <v>5.8307321042458143E-2</v>
      </c>
      <c r="K92" s="94">
        <v>2.7483713181216639E-3</v>
      </c>
      <c r="L92" s="53">
        <v>5.387563154142693E-5</v>
      </c>
      <c r="M92" s="93">
        <v>6.0115108468066961E-2</v>
      </c>
      <c r="N92" s="94">
        <v>5.7358463561740257E-2</v>
      </c>
      <c r="O92" s="94">
        <v>2.7036460136767681E-3</v>
      </c>
      <c r="P92" s="120">
        <v>5.2998892649937491E-5</v>
      </c>
    </row>
    <row r="93" spans="2:16" x14ac:dyDescent="0.25">
      <c r="B93" s="606"/>
      <c r="C93" s="52" t="s">
        <v>184</v>
      </c>
      <c r="D93" s="52" t="s">
        <v>102</v>
      </c>
      <c r="E93" s="118" t="s">
        <v>192</v>
      </c>
      <c r="F93" s="118" t="s">
        <v>192</v>
      </c>
      <c r="G93" s="119" t="s">
        <v>192</v>
      </c>
      <c r="H93" s="119" t="s">
        <v>192</v>
      </c>
      <c r="I93" s="93">
        <v>6.8440823545952226E-2</v>
      </c>
      <c r="J93" s="94">
        <v>6.5302393749839094E-2</v>
      </c>
      <c r="K93" s="94">
        <v>3.0780907573519827E-3</v>
      </c>
      <c r="L93" s="53">
        <v>6.0339038761146791E-5</v>
      </c>
      <c r="M93" s="93">
        <v>6.7327059678104748E-2</v>
      </c>
      <c r="N93" s="94">
        <v>6.423970275820183E-2</v>
      </c>
      <c r="O93" s="94">
        <v>3.0279998015470444E-3</v>
      </c>
      <c r="P93" s="120">
        <v>5.9357118355883241E-5</v>
      </c>
    </row>
    <row r="94" spans="2:16" x14ac:dyDescent="0.25">
      <c r="B94" s="606"/>
      <c r="C94" s="52" t="s">
        <v>185</v>
      </c>
      <c r="D94" s="52" t="s">
        <v>102</v>
      </c>
      <c r="E94" s="118" t="s">
        <v>192</v>
      </c>
      <c r="F94" s="118" t="s">
        <v>192</v>
      </c>
      <c r="G94" s="119" t="s">
        <v>192</v>
      </c>
      <c r="H94" s="119" t="s">
        <v>192</v>
      </c>
      <c r="I94" s="93">
        <v>8.4695616948991567E-2</v>
      </c>
      <c r="J94" s="94">
        <v>8.0811805591075481E-2</v>
      </c>
      <c r="K94" s="94">
        <v>3.8091417112167902E-3</v>
      </c>
      <c r="L94" s="53">
        <v>7.466964669928623E-5</v>
      </c>
      <c r="M94" s="93">
        <v>8.331733257081643E-2</v>
      </c>
      <c r="N94" s="94">
        <v>7.9496723970200286E-2</v>
      </c>
      <c r="O94" s="94">
        <v>3.7471540818216674E-3</v>
      </c>
      <c r="P94" s="120">
        <v>7.3454518794480213E-5</v>
      </c>
    </row>
    <row r="95" spans="2:16" x14ac:dyDescent="0.25">
      <c r="B95" s="394"/>
      <c r="C95" s="58"/>
      <c r="D95" s="58"/>
      <c r="E95" s="58"/>
      <c r="F95" s="58"/>
      <c r="G95" s="58"/>
      <c r="H95" s="58"/>
      <c r="I95" s="58"/>
      <c r="J95" s="58"/>
      <c r="K95" s="58"/>
      <c r="L95" s="58"/>
      <c r="M95" s="58"/>
      <c r="N95" s="58"/>
      <c r="O95" s="58"/>
      <c r="P95" s="142"/>
    </row>
    <row r="96" spans="2:16" x14ac:dyDescent="0.25">
      <c r="B96" s="109" t="s">
        <v>193</v>
      </c>
      <c r="C96" s="95"/>
      <c r="D96" s="95"/>
      <c r="E96" s="95"/>
      <c r="F96" s="95"/>
      <c r="G96" s="95"/>
      <c r="H96" s="95"/>
      <c r="I96" s="111"/>
      <c r="J96" s="628"/>
      <c r="K96" s="628"/>
      <c r="L96" s="628"/>
      <c r="M96" s="628"/>
      <c r="N96" s="58"/>
      <c r="O96" s="58"/>
      <c r="P96" s="142"/>
    </row>
    <row r="97" spans="2:16" x14ac:dyDescent="0.25">
      <c r="B97" s="629"/>
      <c r="C97" s="630"/>
      <c r="D97" s="630"/>
      <c r="E97" s="631" t="s">
        <v>194</v>
      </c>
      <c r="F97" s="631"/>
      <c r="G97" s="631"/>
      <c r="H97" s="631"/>
      <c r="I97" s="112"/>
      <c r="J97" s="632"/>
      <c r="K97" s="632"/>
      <c r="L97" s="632"/>
      <c r="M97" s="632"/>
      <c r="N97" s="58"/>
      <c r="O97" s="58"/>
      <c r="P97" s="142"/>
    </row>
    <row r="98" spans="2:16" ht="18" x14ac:dyDescent="0.25">
      <c r="B98" s="609" t="s">
        <v>28</v>
      </c>
      <c r="C98" s="437"/>
      <c r="D98" s="49" t="s">
        <v>29</v>
      </c>
      <c r="E98" s="50" t="s">
        <v>30</v>
      </c>
      <c r="F98" s="51" t="s">
        <v>31</v>
      </c>
      <c r="G98" s="51" t="s">
        <v>32</v>
      </c>
      <c r="H98" s="51" t="s">
        <v>33</v>
      </c>
      <c r="I98" s="114" t="s">
        <v>48</v>
      </c>
      <c r="J98" s="619" t="s">
        <v>49</v>
      </c>
      <c r="K98" s="619"/>
      <c r="L98" s="619"/>
      <c r="M98" s="619"/>
      <c r="N98" s="58"/>
      <c r="O98" s="58"/>
      <c r="P98" s="142"/>
    </row>
    <row r="99" spans="2:16" x14ac:dyDescent="0.25">
      <c r="B99" s="620" t="s">
        <v>195</v>
      </c>
      <c r="C99" s="621"/>
      <c r="D99" s="54" t="s">
        <v>102</v>
      </c>
      <c r="E99" s="94">
        <v>0.45496340509577377</v>
      </c>
      <c r="F99" s="94">
        <v>0.44724080755139223</v>
      </c>
      <c r="G99" s="94">
        <v>5.9772426814098587E-4</v>
      </c>
      <c r="H99" s="94">
        <v>7.1248732762405507E-3</v>
      </c>
      <c r="I99" s="94" t="s">
        <v>53</v>
      </c>
      <c r="J99" s="622" t="s">
        <v>196</v>
      </c>
      <c r="K99" s="623"/>
      <c r="L99" s="623"/>
      <c r="M99" s="624"/>
      <c r="N99" s="154"/>
      <c r="O99" s="154"/>
      <c r="P99" s="155"/>
    </row>
    <row r="100" spans="2:16" x14ac:dyDescent="0.25">
      <c r="B100" s="620" t="s">
        <v>197</v>
      </c>
      <c r="C100" s="621"/>
      <c r="D100" s="54" t="s">
        <v>102</v>
      </c>
      <c r="E100" s="94">
        <v>0.36668692351002641</v>
      </c>
      <c r="F100" s="94">
        <v>0.36046274041455473</v>
      </c>
      <c r="G100" s="53">
        <v>4.8174791760616741E-4</v>
      </c>
      <c r="H100" s="94">
        <v>5.7424351778655154E-3</v>
      </c>
      <c r="I100" s="94" t="s">
        <v>53</v>
      </c>
      <c r="J100" s="625" t="s">
        <v>196</v>
      </c>
      <c r="K100" s="626"/>
      <c r="L100" s="626"/>
      <c r="M100" s="627"/>
      <c r="N100" s="154"/>
      <c r="O100" s="154"/>
      <c r="P100" s="155"/>
    </row>
    <row r="101" spans="2:16" x14ac:dyDescent="0.25">
      <c r="B101" s="394"/>
      <c r="C101" s="58"/>
      <c r="D101" s="58"/>
      <c r="E101" s="58"/>
      <c r="F101" s="58"/>
      <c r="G101" s="58"/>
      <c r="H101" s="58"/>
      <c r="I101" s="58"/>
      <c r="J101" s="58"/>
      <c r="K101" s="58"/>
      <c r="L101" s="58"/>
      <c r="M101" s="58"/>
      <c r="N101" s="58"/>
      <c r="O101" s="58"/>
      <c r="P101" s="142"/>
    </row>
    <row r="102" spans="2:16" x14ac:dyDescent="0.25">
      <c r="B102" s="395"/>
      <c r="C102" s="58"/>
      <c r="D102" s="58"/>
      <c r="E102" s="58"/>
      <c r="F102" s="58"/>
      <c r="G102" s="58"/>
      <c r="H102" s="58"/>
      <c r="I102" s="58"/>
      <c r="J102" s="58"/>
      <c r="K102" s="58"/>
      <c r="L102" s="58"/>
      <c r="M102" s="58"/>
      <c r="N102" s="58"/>
      <c r="O102" s="58"/>
      <c r="P102" s="142"/>
    </row>
    <row r="103" spans="2:16" x14ac:dyDescent="0.25">
      <c r="B103" s="109" t="s">
        <v>198</v>
      </c>
      <c r="C103" s="110"/>
      <c r="D103" s="111"/>
      <c r="E103" s="614" t="s">
        <v>199</v>
      </c>
      <c r="F103" s="614"/>
      <c r="G103" s="614"/>
      <c r="H103" s="614"/>
      <c r="I103" s="614" t="s">
        <v>200</v>
      </c>
      <c r="J103" s="614"/>
      <c r="K103" s="614"/>
      <c r="L103" s="614"/>
      <c r="M103" s="111"/>
      <c r="N103" s="615"/>
      <c r="O103" s="615"/>
      <c r="P103" s="615"/>
    </row>
    <row r="104" spans="2:16" ht="18" x14ac:dyDescent="0.25">
      <c r="B104" s="609" t="s">
        <v>28</v>
      </c>
      <c r="C104" s="616"/>
      <c r="D104" s="121" t="s">
        <v>29</v>
      </c>
      <c r="E104" s="122" t="s">
        <v>30</v>
      </c>
      <c r="F104" s="114" t="s">
        <v>31</v>
      </c>
      <c r="G104" s="114" t="s">
        <v>32</v>
      </c>
      <c r="H104" s="114" t="s">
        <v>33</v>
      </c>
      <c r="I104" s="122" t="s">
        <v>30</v>
      </c>
      <c r="J104" s="114" t="s">
        <v>31</v>
      </c>
      <c r="K104" s="114" t="s">
        <v>32</v>
      </c>
      <c r="L104" s="114" t="s">
        <v>33</v>
      </c>
      <c r="M104" s="121" t="s">
        <v>99</v>
      </c>
      <c r="N104" s="617" t="s">
        <v>49</v>
      </c>
      <c r="O104" s="617"/>
      <c r="P104" s="617"/>
    </row>
    <row r="105" spans="2:16" x14ac:dyDescent="0.25">
      <c r="B105" s="606" t="s">
        <v>201</v>
      </c>
      <c r="C105" s="123" t="s">
        <v>202</v>
      </c>
      <c r="D105" s="117" t="s">
        <v>163</v>
      </c>
      <c r="E105" s="124">
        <v>5.8333000000000004</v>
      </c>
      <c r="F105" s="125">
        <v>5.8019699999999998</v>
      </c>
      <c r="G105" s="125">
        <v>2.4299999999999999E-3</v>
      </c>
      <c r="H105" s="125">
        <v>2.8899999999999999E-2</v>
      </c>
      <c r="I105" s="124">
        <v>3.085</v>
      </c>
      <c r="J105" s="125">
        <v>3.0536699999999999</v>
      </c>
      <c r="K105" s="125">
        <v>2.4299999999999999E-3</v>
      </c>
      <c r="L105" s="125">
        <v>2.8899999999999999E-2</v>
      </c>
      <c r="M105" s="117" t="s">
        <v>53</v>
      </c>
      <c r="N105" s="618" t="s">
        <v>203</v>
      </c>
      <c r="O105" s="618"/>
      <c r="P105" s="618"/>
    </row>
    <row r="106" spans="2:16" x14ac:dyDescent="0.25">
      <c r="B106" s="606"/>
      <c r="C106" s="123" t="s">
        <v>204</v>
      </c>
      <c r="D106" s="117" t="s">
        <v>163</v>
      </c>
      <c r="E106" s="124">
        <v>1.9468999999999999</v>
      </c>
      <c r="F106" s="125">
        <v>1.9371799999999999</v>
      </c>
      <c r="G106" s="126">
        <v>6.9999999999999994E-5</v>
      </c>
      <c r="H106" s="125">
        <v>9.6500000000000006E-3</v>
      </c>
      <c r="I106" s="124">
        <v>1.02929</v>
      </c>
      <c r="J106" s="125">
        <v>1.0195700000000001</v>
      </c>
      <c r="K106" s="126">
        <v>6.9999999999999994E-5</v>
      </c>
      <c r="L106" s="125">
        <v>9.6500000000000006E-3</v>
      </c>
      <c r="M106" s="117" t="s">
        <v>53</v>
      </c>
      <c r="N106" s="618" t="s">
        <v>203</v>
      </c>
      <c r="O106" s="618"/>
      <c r="P106" s="618"/>
    </row>
    <row r="107" spans="2:16" x14ac:dyDescent="0.25">
      <c r="B107" s="606"/>
      <c r="C107" s="123" t="s">
        <v>205</v>
      </c>
      <c r="D107" s="117" t="s">
        <v>163</v>
      </c>
      <c r="E107" s="124">
        <v>1.2320500000000001</v>
      </c>
      <c r="F107" s="125">
        <v>1.2259100000000001</v>
      </c>
      <c r="G107" s="127">
        <v>4.0000000000000003E-5</v>
      </c>
      <c r="H107" s="125">
        <v>6.1000000000000004E-3</v>
      </c>
      <c r="I107" s="124">
        <v>0.65134999999999998</v>
      </c>
      <c r="J107" s="125">
        <v>0.64520999999999995</v>
      </c>
      <c r="K107" s="127">
        <v>4.0000000000000003E-5</v>
      </c>
      <c r="L107" s="125">
        <v>6.1000000000000004E-3</v>
      </c>
      <c r="M107" s="117" t="s">
        <v>53</v>
      </c>
      <c r="N107" s="618" t="s">
        <v>203</v>
      </c>
      <c r="O107" s="618"/>
      <c r="P107" s="618"/>
    </row>
    <row r="108" spans="2:16" x14ac:dyDescent="0.25">
      <c r="B108" s="395"/>
      <c r="C108" s="58"/>
      <c r="D108" s="58"/>
      <c r="E108" s="58"/>
      <c r="F108" s="58"/>
      <c r="G108" s="58"/>
      <c r="H108" s="58"/>
      <c r="I108" s="58"/>
      <c r="J108" s="58"/>
      <c r="K108" s="58"/>
      <c r="L108" s="58"/>
      <c r="M108" s="58"/>
      <c r="N108" s="58"/>
      <c r="O108" s="58"/>
      <c r="P108" s="142"/>
    </row>
    <row r="109" spans="2:16" x14ac:dyDescent="0.25">
      <c r="B109" s="607" t="s">
        <v>206</v>
      </c>
      <c r="C109" s="608"/>
      <c r="D109" s="608"/>
      <c r="E109" s="608"/>
      <c r="F109" s="608"/>
      <c r="G109" s="608"/>
      <c r="H109" s="608"/>
      <c r="I109" s="608"/>
      <c r="J109" s="608"/>
      <c r="K109" s="608"/>
      <c r="L109" s="608"/>
      <c r="M109" s="608"/>
      <c r="N109" s="608"/>
      <c r="O109" s="58"/>
      <c r="P109" s="142"/>
    </row>
    <row r="110" spans="2:16" ht="18" x14ac:dyDescent="0.25">
      <c r="B110" s="609" t="s">
        <v>28</v>
      </c>
      <c r="C110" s="437"/>
      <c r="D110" s="49" t="s">
        <v>29</v>
      </c>
      <c r="E110" s="50" t="s">
        <v>30</v>
      </c>
      <c r="F110" s="51" t="s">
        <v>31</v>
      </c>
      <c r="G110" s="51" t="s">
        <v>32</v>
      </c>
      <c r="H110" s="51" t="s">
        <v>33</v>
      </c>
      <c r="I110" s="49" t="s">
        <v>99</v>
      </c>
      <c r="J110" s="610" t="s">
        <v>49</v>
      </c>
      <c r="K110" s="611"/>
      <c r="L110" s="611"/>
      <c r="M110" s="611"/>
      <c r="N110" s="611"/>
      <c r="O110" s="58"/>
      <c r="P110" s="142"/>
    </row>
    <row r="111" spans="2:16" x14ac:dyDescent="0.25">
      <c r="B111" s="612" t="s">
        <v>207</v>
      </c>
      <c r="C111" s="52" t="s">
        <v>208</v>
      </c>
      <c r="D111" s="52" t="s">
        <v>163</v>
      </c>
      <c r="E111" s="93">
        <v>4.4999999999999998E-2</v>
      </c>
      <c r="F111" s="94">
        <v>4.4556497735741468E-2</v>
      </c>
      <c r="G111" s="53">
        <v>1.0066523507813519E-4</v>
      </c>
      <c r="H111" s="53">
        <v>3.4283702918039185E-4</v>
      </c>
      <c r="I111" s="117" t="s">
        <v>53</v>
      </c>
      <c r="J111" s="128" t="s">
        <v>209</v>
      </c>
      <c r="K111" s="129"/>
      <c r="L111" s="129"/>
      <c r="M111" s="129"/>
      <c r="N111" s="130"/>
      <c r="O111" s="58"/>
      <c r="P111" s="142"/>
    </row>
    <row r="112" spans="2:16" x14ac:dyDescent="0.25">
      <c r="B112" s="612"/>
      <c r="C112" s="52" t="s">
        <v>210</v>
      </c>
      <c r="D112" s="52" t="s">
        <v>163</v>
      </c>
      <c r="E112" s="93">
        <v>1.6E-2</v>
      </c>
      <c r="F112" s="94">
        <v>1.5842310306041413E-2</v>
      </c>
      <c r="G112" s="54">
        <v>3.579208358333696E-5</v>
      </c>
      <c r="H112" s="53">
        <v>1.2189761037525044E-4</v>
      </c>
      <c r="I112" s="117" t="s">
        <v>53</v>
      </c>
      <c r="J112" s="128" t="s">
        <v>209</v>
      </c>
      <c r="K112" s="129"/>
      <c r="L112" s="129"/>
      <c r="M112" s="129"/>
      <c r="N112" s="130"/>
      <c r="O112" s="58"/>
      <c r="P112" s="142"/>
    </row>
    <row r="113" spans="2:16" x14ac:dyDescent="0.25">
      <c r="B113" s="612"/>
      <c r="C113" s="52" t="s">
        <v>211</v>
      </c>
      <c r="D113" s="52" t="s">
        <v>163</v>
      </c>
      <c r="E113" s="93">
        <v>0.03</v>
      </c>
      <c r="F113" s="94">
        <v>2.9704331823827645E-2</v>
      </c>
      <c r="G113" s="53">
        <v>6.7110156718756787E-5</v>
      </c>
      <c r="H113" s="53">
        <v>2.2855801945359454E-4</v>
      </c>
      <c r="I113" s="117" t="s">
        <v>53</v>
      </c>
      <c r="J113" s="128" t="s">
        <v>209</v>
      </c>
      <c r="K113" s="129"/>
      <c r="L113" s="129"/>
      <c r="M113" s="129"/>
      <c r="N113" s="130"/>
      <c r="O113" s="58"/>
      <c r="P113" s="142"/>
    </row>
    <row r="114" spans="2:16" x14ac:dyDescent="0.25">
      <c r="B114" s="395"/>
      <c r="C114" s="58"/>
      <c r="D114" s="58"/>
      <c r="E114" s="58"/>
      <c r="F114" s="58"/>
      <c r="G114" s="58"/>
      <c r="H114" s="58"/>
      <c r="I114" s="58"/>
      <c r="J114" s="58"/>
      <c r="K114" s="58"/>
      <c r="L114" s="58"/>
      <c r="M114" s="58"/>
      <c r="N114" s="58"/>
      <c r="O114" s="58"/>
      <c r="P114" s="142"/>
    </row>
    <row r="115" spans="2:16" x14ac:dyDescent="0.25">
      <c r="B115" s="613" t="s">
        <v>212</v>
      </c>
      <c r="C115" s="585"/>
      <c r="D115" s="585"/>
      <c r="E115" s="585"/>
      <c r="F115" s="585"/>
      <c r="G115" s="585"/>
      <c r="H115" s="585"/>
      <c r="I115" s="585"/>
      <c r="J115" s="585"/>
      <c r="K115" s="585"/>
      <c r="L115" s="585"/>
      <c r="M115" s="585"/>
      <c r="N115" s="585"/>
      <c r="O115" s="58"/>
      <c r="P115" s="142"/>
    </row>
    <row r="116" spans="2:16" ht="18" x14ac:dyDescent="0.25">
      <c r="B116" s="609" t="s">
        <v>28</v>
      </c>
      <c r="C116" s="437"/>
      <c r="D116" s="49" t="s">
        <v>29</v>
      </c>
      <c r="E116" s="50" t="s">
        <v>30</v>
      </c>
      <c r="F116" s="51" t="s">
        <v>31</v>
      </c>
      <c r="G116" s="51" t="s">
        <v>32</v>
      </c>
      <c r="H116" s="51" t="s">
        <v>33</v>
      </c>
      <c r="I116" s="49" t="s">
        <v>99</v>
      </c>
      <c r="J116" s="437" t="s">
        <v>49</v>
      </c>
      <c r="K116" s="437"/>
      <c r="L116" s="437"/>
      <c r="M116" s="437"/>
      <c r="N116" s="437"/>
      <c r="O116" s="58"/>
      <c r="P116" s="142"/>
    </row>
    <row r="117" spans="2:16" x14ac:dyDescent="0.25">
      <c r="B117" s="606" t="s">
        <v>213</v>
      </c>
      <c r="C117" s="52" t="s">
        <v>214</v>
      </c>
      <c r="D117" s="52" t="s">
        <v>163</v>
      </c>
      <c r="E117" s="93">
        <v>2.5350000000000004E-3</v>
      </c>
      <c r="F117" s="94">
        <v>2.5000000000000001E-3</v>
      </c>
      <c r="G117" s="131">
        <v>9.9999999999999995E-7</v>
      </c>
      <c r="H117" s="54">
        <v>3.4E-5</v>
      </c>
      <c r="I117" s="117" t="s">
        <v>53</v>
      </c>
      <c r="J117" s="601" t="s">
        <v>215</v>
      </c>
      <c r="K117" s="601"/>
      <c r="L117" s="601"/>
      <c r="M117" s="601"/>
      <c r="N117" s="601"/>
      <c r="O117" s="58"/>
      <c r="P117" s="142"/>
    </row>
    <row r="118" spans="2:16" x14ac:dyDescent="0.25">
      <c r="B118" s="606"/>
      <c r="C118" s="52" t="s">
        <v>216</v>
      </c>
      <c r="D118" s="52" t="s">
        <v>163</v>
      </c>
      <c r="E118" s="93">
        <v>3.042E-3</v>
      </c>
      <c r="F118" s="94">
        <v>3.0000000000000001E-3</v>
      </c>
      <c r="G118" s="131">
        <v>9.9999999999999995E-7</v>
      </c>
      <c r="H118" s="54">
        <v>4.1E-5</v>
      </c>
      <c r="I118" s="117" t="s">
        <v>53</v>
      </c>
      <c r="J118" s="601" t="s">
        <v>215</v>
      </c>
      <c r="K118" s="601"/>
      <c r="L118" s="601"/>
      <c r="M118" s="601"/>
      <c r="N118" s="601"/>
      <c r="O118" s="58"/>
      <c r="P118" s="142"/>
    </row>
    <row r="119" spans="2:16" x14ac:dyDescent="0.25">
      <c r="B119" s="606"/>
      <c r="C119" s="52" t="s">
        <v>217</v>
      </c>
      <c r="D119" s="52" t="s">
        <v>163</v>
      </c>
      <c r="E119" s="93">
        <v>4.1569999999999992E-3</v>
      </c>
      <c r="F119" s="94">
        <v>4.0999999999999995E-3</v>
      </c>
      <c r="G119" s="131">
        <v>9.9999999999999995E-7</v>
      </c>
      <c r="H119" s="53">
        <v>5.5999999999999999E-5</v>
      </c>
      <c r="I119" s="117" t="s">
        <v>53</v>
      </c>
      <c r="J119" s="601" t="s">
        <v>215</v>
      </c>
      <c r="K119" s="601"/>
      <c r="L119" s="601"/>
      <c r="M119" s="601"/>
      <c r="N119" s="601"/>
      <c r="O119" s="58"/>
      <c r="P119" s="142"/>
    </row>
    <row r="120" spans="2:16" x14ac:dyDescent="0.25">
      <c r="B120" s="606"/>
      <c r="C120" s="52" t="s">
        <v>218</v>
      </c>
      <c r="D120" s="52" t="s">
        <v>163</v>
      </c>
      <c r="E120" s="93">
        <v>5.7800000000000004E-3</v>
      </c>
      <c r="F120" s="94">
        <v>5.7000000000000002E-3</v>
      </c>
      <c r="G120" s="131">
        <v>1.9999999999999999E-6</v>
      </c>
      <c r="H120" s="53">
        <v>7.7999999999999999E-5</v>
      </c>
      <c r="I120" s="117" t="s">
        <v>53</v>
      </c>
      <c r="J120" s="601" t="s">
        <v>215</v>
      </c>
      <c r="K120" s="601"/>
      <c r="L120" s="601"/>
      <c r="M120" s="601"/>
      <c r="N120" s="601"/>
      <c r="O120" s="58"/>
      <c r="P120" s="142"/>
    </row>
    <row r="121" spans="2:16" x14ac:dyDescent="0.25">
      <c r="B121" s="606"/>
      <c r="C121" s="52" t="s">
        <v>219</v>
      </c>
      <c r="D121" s="52" t="s">
        <v>163</v>
      </c>
      <c r="E121" s="93">
        <v>8.0110000000000008E-3</v>
      </c>
      <c r="F121" s="94">
        <v>7.9000000000000008E-3</v>
      </c>
      <c r="G121" s="131">
        <v>3.0000000000000001E-6</v>
      </c>
      <c r="H121" s="53">
        <v>1.08E-4</v>
      </c>
      <c r="I121" s="117" t="s">
        <v>53</v>
      </c>
      <c r="J121" s="601" t="s">
        <v>215</v>
      </c>
      <c r="K121" s="601"/>
      <c r="L121" s="601"/>
      <c r="M121" s="601"/>
      <c r="N121" s="601"/>
      <c r="O121" s="58"/>
      <c r="P121" s="142"/>
    </row>
    <row r="122" spans="2:16" x14ac:dyDescent="0.25">
      <c r="B122" s="606"/>
      <c r="C122" s="52" t="s">
        <v>220</v>
      </c>
      <c r="D122" s="52" t="s">
        <v>163</v>
      </c>
      <c r="E122" s="93">
        <v>2.9609E-2</v>
      </c>
      <c r="F122" s="94">
        <v>2.92E-2</v>
      </c>
      <c r="G122" s="54">
        <v>1.0000000000000001E-5</v>
      </c>
      <c r="H122" s="53">
        <v>3.9899999999999999E-4</v>
      </c>
      <c r="I122" s="117" t="s">
        <v>53</v>
      </c>
      <c r="J122" s="601" t="s">
        <v>215</v>
      </c>
      <c r="K122" s="601"/>
      <c r="L122" s="601"/>
      <c r="M122" s="601"/>
      <c r="N122" s="601"/>
      <c r="O122" s="58"/>
      <c r="P122" s="142"/>
    </row>
    <row r="123" spans="2:16" x14ac:dyDescent="0.25">
      <c r="B123" s="606"/>
      <c r="C123" s="52" t="s">
        <v>221</v>
      </c>
      <c r="D123" s="52" t="s">
        <v>163</v>
      </c>
      <c r="E123" s="93">
        <v>5.7800000000000004E-3</v>
      </c>
      <c r="F123" s="94">
        <v>5.7000000000000002E-3</v>
      </c>
      <c r="G123" s="131">
        <v>1.9999999999999999E-6</v>
      </c>
      <c r="H123" s="53">
        <v>7.7999999999999999E-5</v>
      </c>
      <c r="I123" s="117" t="s">
        <v>53</v>
      </c>
      <c r="J123" s="601" t="s">
        <v>215</v>
      </c>
      <c r="K123" s="601"/>
      <c r="L123" s="601"/>
      <c r="M123" s="601"/>
      <c r="N123" s="601"/>
      <c r="O123" s="58"/>
      <c r="P123" s="142"/>
    </row>
    <row r="124" spans="2:16" x14ac:dyDescent="0.25">
      <c r="B124" s="606" t="s">
        <v>222</v>
      </c>
      <c r="C124" s="52" t="s">
        <v>223</v>
      </c>
      <c r="D124" s="52" t="s">
        <v>163</v>
      </c>
      <c r="E124" s="93">
        <v>1.2067000000000001E-2</v>
      </c>
      <c r="F124" s="94">
        <v>1.1900000000000001E-2</v>
      </c>
      <c r="G124" s="131">
        <v>3.9999999999999998E-6</v>
      </c>
      <c r="H124" s="53">
        <v>1.63E-4</v>
      </c>
      <c r="I124" s="117" t="s">
        <v>53</v>
      </c>
      <c r="J124" s="601" t="s">
        <v>215</v>
      </c>
      <c r="K124" s="601"/>
      <c r="L124" s="601"/>
      <c r="M124" s="601"/>
      <c r="N124" s="601"/>
      <c r="O124" s="58"/>
      <c r="P124" s="142"/>
    </row>
    <row r="125" spans="2:16" x14ac:dyDescent="0.25">
      <c r="B125" s="606"/>
      <c r="C125" s="52" t="s">
        <v>224</v>
      </c>
      <c r="D125" s="52" t="s">
        <v>163</v>
      </c>
      <c r="E125" s="93">
        <v>1.6021000000000004E-2</v>
      </c>
      <c r="F125" s="94">
        <v>1.5800000000000002E-2</v>
      </c>
      <c r="G125" s="54">
        <v>5.0000000000000004E-6</v>
      </c>
      <c r="H125" s="53">
        <v>2.1599999999999999E-4</v>
      </c>
      <c r="I125" s="117" t="s">
        <v>53</v>
      </c>
      <c r="J125" s="601" t="s">
        <v>215</v>
      </c>
      <c r="K125" s="601"/>
      <c r="L125" s="601"/>
      <c r="M125" s="601"/>
      <c r="N125" s="601"/>
      <c r="O125" s="58"/>
      <c r="P125" s="142"/>
    </row>
    <row r="126" spans="2:16" x14ac:dyDescent="0.25">
      <c r="B126" s="606"/>
      <c r="C126" s="52" t="s">
        <v>225</v>
      </c>
      <c r="D126" s="52" t="s">
        <v>163</v>
      </c>
      <c r="E126" s="93">
        <v>1.4095E-2</v>
      </c>
      <c r="F126" s="94">
        <v>1.3900000000000001E-2</v>
      </c>
      <c r="G126" s="54">
        <v>5.0000000000000004E-6</v>
      </c>
      <c r="H126" s="53">
        <v>1.9000000000000001E-4</v>
      </c>
      <c r="I126" s="117" t="s">
        <v>53</v>
      </c>
      <c r="J126" s="601" t="s">
        <v>215</v>
      </c>
      <c r="K126" s="601"/>
      <c r="L126" s="601"/>
      <c r="M126" s="601"/>
      <c r="N126" s="601"/>
      <c r="O126" s="58"/>
      <c r="P126" s="142"/>
    </row>
    <row r="127" spans="2:16" x14ac:dyDescent="0.25">
      <c r="B127" s="606"/>
      <c r="C127" s="52" t="s">
        <v>226</v>
      </c>
      <c r="D127" s="52" t="s">
        <v>163</v>
      </c>
      <c r="E127" s="93">
        <v>1.1154000000000001E-2</v>
      </c>
      <c r="F127" s="94">
        <v>1.0999999999999999E-2</v>
      </c>
      <c r="G127" s="131">
        <v>3.9999999999999998E-6</v>
      </c>
      <c r="H127" s="53">
        <v>1.4999999999999999E-4</v>
      </c>
      <c r="I127" s="117" t="s">
        <v>53</v>
      </c>
      <c r="J127" s="601" t="s">
        <v>215</v>
      </c>
      <c r="K127" s="601"/>
      <c r="L127" s="601"/>
      <c r="M127" s="601"/>
      <c r="N127" s="601"/>
      <c r="O127" s="58"/>
      <c r="P127" s="142"/>
    </row>
    <row r="128" spans="2:16" x14ac:dyDescent="0.25">
      <c r="B128" s="606"/>
      <c r="C128" s="52" t="s">
        <v>227</v>
      </c>
      <c r="D128" s="52" t="s">
        <v>163</v>
      </c>
      <c r="E128" s="93">
        <v>1.7745E-2</v>
      </c>
      <c r="F128" s="94">
        <v>1.7500000000000002E-2</v>
      </c>
      <c r="G128" s="54">
        <v>6.0000000000000002E-6</v>
      </c>
      <c r="H128" s="53">
        <v>2.3900000000000001E-4</v>
      </c>
      <c r="I128" s="117" t="s">
        <v>53</v>
      </c>
      <c r="J128" s="601" t="s">
        <v>215</v>
      </c>
      <c r="K128" s="601"/>
      <c r="L128" s="601"/>
      <c r="M128" s="601"/>
      <c r="N128" s="601"/>
      <c r="O128" s="58"/>
      <c r="P128" s="142"/>
    </row>
    <row r="129" spans="2:16" x14ac:dyDescent="0.25">
      <c r="B129" s="606"/>
      <c r="C129" s="52" t="s">
        <v>228</v>
      </c>
      <c r="D129" s="52" t="s">
        <v>163</v>
      </c>
      <c r="E129" s="93">
        <v>2.0078000000000002E-2</v>
      </c>
      <c r="F129" s="94">
        <v>1.9800000000000002E-2</v>
      </c>
      <c r="G129" s="54">
        <v>6.9999999999999999E-6</v>
      </c>
      <c r="H129" s="53">
        <v>2.7099999999999997E-4</v>
      </c>
      <c r="I129" s="117" t="s">
        <v>53</v>
      </c>
      <c r="J129" s="601" t="s">
        <v>215</v>
      </c>
      <c r="K129" s="601"/>
      <c r="L129" s="601"/>
      <c r="M129" s="601"/>
      <c r="N129" s="601"/>
      <c r="O129" s="58"/>
      <c r="P129" s="142"/>
    </row>
    <row r="130" spans="2:16" x14ac:dyDescent="0.25">
      <c r="B130" s="606"/>
      <c r="C130" s="52" t="s">
        <v>221</v>
      </c>
      <c r="D130" s="52" t="s">
        <v>163</v>
      </c>
      <c r="E130" s="93">
        <v>1.2067000000000001E-2</v>
      </c>
      <c r="F130" s="94">
        <v>1.1900000000000001E-2</v>
      </c>
      <c r="G130" s="131">
        <v>3.9999999999999998E-6</v>
      </c>
      <c r="H130" s="53">
        <v>1.63E-4</v>
      </c>
      <c r="I130" s="117" t="s">
        <v>53</v>
      </c>
      <c r="J130" s="601" t="s">
        <v>215</v>
      </c>
      <c r="K130" s="601"/>
      <c r="L130" s="601"/>
      <c r="M130" s="601"/>
      <c r="N130" s="601"/>
      <c r="O130" s="58"/>
      <c r="P130" s="142"/>
    </row>
    <row r="131" spans="2:16" x14ac:dyDescent="0.25">
      <c r="B131" s="606" t="s">
        <v>229</v>
      </c>
      <c r="C131" s="52" t="s">
        <v>230</v>
      </c>
      <c r="D131" s="52" t="s">
        <v>163</v>
      </c>
      <c r="E131" s="93">
        <v>1.2675000000000001E-2</v>
      </c>
      <c r="F131" s="94">
        <v>1.2500000000000001E-2</v>
      </c>
      <c r="G131" s="131">
        <v>3.9999999999999998E-6</v>
      </c>
      <c r="H131" s="53">
        <v>1.7100000000000001E-4</v>
      </c>
      <c r="I131" s="117" t="s">
        <v>53</v>
      </c>
      <c r="J131" s="601" t="s">
        <v>215</v>
      </c>
      <c r="K131" s="601"/>
      <c r="L131" s="601"/>
      <c r="M131" s="601"/>
      <c r="N131" s="601"/>
      <c r="O131" s="58"/>
      <c r="P131" s="142"/>
    </row>
    <row r="132" spans="2:16" x14ac:dyDescent="0.25">
      <c r="B132" s="606"/>
      <c r="C132" s="52" t="s">
        <v>231</v>
      </c>
      <c r="D132" s="52" t="s">
        <v>163</v>
      </c>
      <c r="E132" s="93">
        <v>1.6833000000000001E-2</v>
      </c>
      <c r="F132" s="94">
        <v>1.66E-2</v>
      </c>
      <c r="G132" s="54">
        <v>6.0000000000000002E-6</v>
      </c>
      <c r="H132" s="53">
        <v>2.2699999999999999E-4</v>
      </c>
      <c r="I132" s="117" t="s">
        <v>53</v>
      </c>
      <c r="J132" s="601" t="s">
        <v>215</v>
      </c>
      <c r="K132" s="601"/>
      <c r="L132" s="601"/>
      <c r="M132" s="601"/>
      <c r="N132" s="601"/>
      <c r="O132" s="58"/>
      <c r="P132" s="142"/>
    </row>
    <row r="133" spans="2:16" x14ac:dyDescent="0.25">
      <c r="B133" s="606"/>
      <c r="C133" s="52" t="s">
        <v>232</v>
      </c>
      <c r="D133" s="52" t="s">
        <v>163</v>
      </c>
      <c r="E133" s="93">
        <v>1.6833000000000001E-2</v>
      </c>
      <c r="F133" s="94">
        <v>1.66E-2</v>
      </c>
      <c r="G133" s="54">
        <v>6.0000000000000002E-6</v>
      </c>
      <c r="H133" s="53">
        <v>2.2699999999999999E-4</v>
      </c>
      <c r="I133" s="117" t="s">
        <v>53</v>
      </c>
      <c r="J133" s="601" t="s">
        <v>215</v>
      </c>
      <c r="K133" s="601"/>
      <c r="L133" s="601"/>
      <c r="M133" s="601"/>
      <c r="N133" s="601"/>
      <c r="O133" s="58"/>
      <c r="P133" s="142"/>
    </row>
    <row r="134" spans="2:16" x14ac:dyDescent="0.25">
      <c r="B134" s="606"/>
      <c r="C134" s="52" t="s">
        <v>233</v>
      </c>
      <c r="D134" s="52" t="s">
        <v>163</v>
      </c>
      <c r="E134" s="93">
        <v>2.0281E-2</v>
      </c>
      <c r="F134" s="94">
        <v>0.02</v>
      </c>
      <c r="G134" s="54">
        <v>6.9999999999999999E-6</v>
      </c>
      <c r="H134" s="53">
        <v>2.7399999999999999E-4</v>
      </c>
      <c r="I134" s="117" t="s">
        <v>53</v>
      </c>
      <c r="J134" s="601" t="s">
        <v>215</v>
      </c>
      <c r="K134" s="601"/>
      <c r="L134" s="601"/>
      <c r="M134" s="601"/>
      <c r="N134" s="601"/>
      <c r="O134" s="58"/>
      <c r="P134" s="142"/>
    </row>
    <row r="135" spans="2:16" x14ac:dyDescent="0.25">
      <c r="B135" s="606"/>
      <c r="C135" s="52" t="s">
        <v>234</v>
      </c>
      <c r="D135" s="52" t="s">
        <v>163</v>
      </c>
      <c r="E135" s="93">
        <v>3.2550000000000003E-2</v>
      </c>
      <c r="F135" s="94">
        <v>3.2099999999999997E-2</v>
      </c>
      <c r="G135" s="54">
        <v>1.1E-5</v>
      </c>
      <c r="H135" s="53">
        <v>4.3899999999999999E-4</v>
      </c>
      <c r="I135" s="117" t="s">
        <v>53</v>
      </c>
      <c r="J135" s="601" t="s">
        <v>215</v>
      </c>
      <c r="K135" s="601"/>
      <c r="L135" s="601"/>
      <c r="M135" s="601"/>
      <c r="N135" s="601"/>
      <c r="O135" s="58"/>
      <c r="P135" s="142"/>
    </row>
    <row r="136" spans="2:16" x14ac:dyDescent="0.25">
      <c r="B136" s="606"/>
      <c r="C136" s="52" t="s">
        <v>235</v>
      </c>
      <c r="D136" s="52" t="s">
        <v>163</v>
      </c>
      <c r="E136" s="93">
        <v>3.6808999999999995E-2</v>
      </c>
      <c r="F136" s="94">
        <v>3.6299999999999999E-2</v>
      </c>
      <c r="G136" s="54">
        <v>1.2E-5</v>
      </c>
      <c r="H136" s="53">
        <v>4.9700000000000005E-4</v>
      </c>
      <c r="I136" s="117" t="s">
        <v>53</v>
      </c>
      <c r="J136" s="601" t="s">
        <v>215</v>
      </c>
      <c r="K136" s="601"/>
      <c r="L136" s="601"/>
      <c r="M136" s="601"/>
      <c r="N136" s="601"/>
      <c r="O136" s="58"/>
      <c r="P136" s="142"/>
    </row>
    <row r="137" spans="2:16" x14ac:dyDescent="0.25">
      <c r="B137" s="606"/>
      <c r="C137" s="52" t="s">
        <v>221</v>
      </c>
      <c r="D137" s="52" t="s">
        <v>163</v>
      </c>
      <c r="E137" s="93">
        <v>2.0281E-2</v>
      </c>
      <c r="F137" s="94">
        <v>0.02</v>
      </c>
      <c r="G137" s="54">
        <v>6.9999999999999999E-6</v>
      </c>
      <c r="H137" s="53">
        <v>2.7399999999999999E-4</v>
      </c>
      <c r="I137" s="117" t="s">
        <v>53</v>
      </c>
      <c r="J137" s="601" t="s">
        <v>215</v>
      </c>
      <c r="K137" s="601"/>
      <c r="L137" s="601"/>
      <c r="M137" s="601"/>
      <c r="N137" s="601"/>
      <c r="O137" s="58"/>
      <c r="P137" s="142"/>
    </row>
    <row r="138" spans="2:16" x14ac:dyDescent="0.25">
      <c r="B138" s="606" t="s">
        <v>236</v>
      </c>
      <c r="C138" s="52" t="s">
        <v>237</v>
      </c>
      <c r="D138" s="52" t="s">
        <v>163</v>
      </c>
      <c r="E138" s="93">
        <v>3.2448999999999999E-2</v>
      </c>
      <c r="F138" s="94">
        <v>3.2000000000000001E-2</v>
      </c>
      <c r="G138" s="54">
        <v>1.1E-5</v>
      </c>
      <c r="H138" s="53">
        <v>4.3800000000000002E-4</v>
      </c>
      <c r="I138" s="117" t="s">
        <v>53</v>
      </c>
      <c r="J138" s="601" t="s">
        <v>215</v>
      </c>
      <c r="K138" s="601"/>
      <c r="L138" s="601"/>
      <c r="M138" s="601"/>
      <c r="N138" s="601"/>
      <c r="O138" s="58"/>
      <c r="P138" s="142"/>
    </row>
    <row r="139" spans="2:16" x14ac:dyDescent="0.25">
      <c r="B139" s="606"/>
      <c r="C139" s="52" t="s">
        <v>238</v>
      </c>
      <c r="D139" s="52" t="s">
        <v>163</v>
      </c>
      <c r="E139" s="93">
        <v>5.8406999999999994E-2</v>
      </c>
      <c r="F139" s="94">
        <v>5.7599999999999998E-2</v>
      </c>
      <c r="G139" s="54">
        <v>1.9000000000000001E-5</v>
      </c>
      <c r="H139" s="94">
        <v>7.8799999999999996E-4</v>
      </c>
      <c r="I139" s="117" t="s">
        <v>53</v>
      </c>
      <c r="J139" s="601" t="s">
        <v>215</v>
      </c>
      <c r="K139" s="601"/>
      <c r="L139" s="601"/>
      <c r="M139" s="601"/>
      <c r="N139" s="601"/>
      <c r="O139" s="58"/>
      <c r="P139" s="142"/>
    </row>
    <row r="140" spans="2:16" x14ac:dyDescent="0.25">
      <c r="B140" s="606"/>
      <c r="C140" s="52" t="s">
        <v>221</v>
      </c>
      <c r="D140" s="52" t="s">
        <v>163</v>
      </c>
      <c r="E140" s="93">
        <v>3.8582999999999999E-2</v>
      </c>
      <c r="F140" s="94">
        <v>3.805E-2</v>
      </c>
      <c r="G140" s="54">
        <v>1.2999999999999999E-5</v>
      </c>
      <c r="H140" s="94">
        <v>5.1999999999999995E-4</v>
      </c>
      <c r="I140" s="117" t="s">
        <v>53</v>
      </c>
      <c r="J140" s="601" t="s">
        <v>215</v>
      </c>
      <c r="K140" s="601"/>
      <c r="L140" s="601"/>
      <c r="M140" s="601"/>
      <c r="N140" s="601"/>
      <c r="O140" s="58"/>
      <c r="P140" s="142"/>
    </row>
    <row r="141" spans="2:16" x14ac:dyDescent="0.25">
      <c r="B141" s="606" t="s">
        <v>239</v>
      </c>
      <c r="C141" s="52" t="s">
        <v>240</v>
      </c>
      <c r="D141" s="52" t="s">
        <v>163</v>
      </c>
      <c r="E141" s="93">
        <v>5.0194000000000003E-2</v>
      </c>
      <c r="F141" s="94">
        <v>4.9500000000000002E-2</v>
      </c>
      <c r="G141" s="54">
        <v>1.7E-5</v>
      </c>
      <c r="H141" s="94">
        <v>6.7699999999999998E-4</v>
      </c>
      <c r="I141" s="117" t="s">
        <v>53</v>
      </c>
      <c r="J141" s="601" t="s">
        <v>215</v>
      </c>
      <c r="K141" s="601"/>
      <c r="L141" s="601"/>
      <c r="M141" s="601"/>
      <c r="N141" s="601"/>
      <c r="O141" s="58"/>
      <c r="P141" s="142"/>
    </row>
    <row r="142" spans="2:16" x14ac:dyDescent="0.25">
      <c r="B142" s="606"/>
      <c r="C142" s="52" t="s">
        <v>241</v>
      </c>
      <c r="D142" s="52" t="s">
        <v>163</v>
      </c>
      <c r="E142" s="93">
        <v>6.1144999999999998E-2</v>
      </c>
      <c r="F142" s="94">
        <v>6.0299999999999999E-2</v>
      </c>
      <c r="G142" s="54">
        <v>2.0000000000000002E-5</v>
      </c>
      <c r="H142" s="94">
        <v>8.25E-4</v>
      </c>
      <c r="I142" s="117" t="s">
        <v>53</v>
      </c>
      <c r="J142" s="601" t="s">
        <v>215</v>
      </c>
      <c r="K142" s="601"/>
      <c r="L142" s="601"/>
      <c r="M142" s="601"/>
      <c r="N142" s="601"/>
      <c r="O142" s="58"/>
      <c r="P142" s="142"/>
    </row>
    <row r="143" spans="2:16" x14ac:dyDescent="0.25">
      <c r="B143" s="606"/>
      <c r="C143" s="52" t="s">
        <v>221</v>
      </c>
      <c r="D143" s="52" t="s">
        <v>163</v>
      </c>
      <c r="E143" s="93">
        <v>5.1664000000000009E-2</v>
      </c>
      <c r="F143" s="94">
        <v>5.0950000000000002E-2</v>
      </c>
      <c r="G143" s="54">
        <v>1.7E-5</v>
      </c>
      <c r="H143" s="94">
        <v>6.9700000000000003E-4</v>
      </c>
      <c r="I143" s="117" t="s">
        <v>53</v>
      </c>
      <c r="J143" s="601" t="s">
        <v>215</v>
      </c>
      <c r="K143" s="601"/>
      <c r="L143" s="601"/>
      <c r="M143" s="601"/>
      <c r="N143" s="601"/>
      <c r="O143" s="58"/>
      <c r="P143" s="142"/>
    </row>
    <row r="144" spans="2:16" ht="30" x14ac:dyDescent="0.25">
      <c r="B144" s="132" t="s">
        <v>242</v>
      </c>
      <c r="C144" s="52" t="s">
        <v>243</v>
      </c>
      <c r="D144" s="52" t="s">
        <v>163</v>
      </c>
      <c r="E144" s="93">
        <v>1.3080000000000001E-2</v>
      </c>
      <c r="F144" s="94">
        <v>1.29E-2</v>
      </c>
      <c r="G144" s="131">
        <v>3.9999999999999998E-6</v>
      </c>
      <c r="H144" s="53">
        <v>1.76E-4</v>
      </c>
      <c r="I144" s="117" t="s">
        <v>53</v>
      </c>
      <c r="J144" s="601" t="s">
        <v>215</v>
      </c>
      <c r="K144" s="601"/>
      <c r="L144" s="601"/>
      <c r="M144" s="601"/>
      <c r="N144" s="601"/>
      <c r="O144" s="58"/>
      <c r="P144" s="142"/>
    </row>
    <row r="145" spans="2:16" x14ac:dyDescent="0.25">
      <c r="B145" s="395"/>
      <c r="C145" s="58"/>
      <c r="D145" s="58"/>
      <c r="E145" s="58"/>
      <c r="F145" s="58"/>
      <c r="G145" s="58"/>
      <c r="H145" s="58"/>
      <c r="I145" s="58"/>
      <c r="J145" s="58"/>
      <c r="K145" s="58"/>
      <c r="L145" s="58"/>
      <c r="M145" s="58"/>
      <c r="N145" s="58"/>
      <c r="O145" s="58"/>
      <c r="P145" s="142"/>
    </row>
    <row r="146" spans="2:16" x14ac:dyDescent="0.25">
      <c r="B146" s="602" t="s">
        <v>244</v>
      </c>
      <c r="C146" s="602"/>
      <c r="D146" s="602"/>
      <c r="E146" s="602"/>
      <c r="F146" s="602"/>
      <c r="G146" s="602"/>
      <c r="H146" s="602"/>
      <c r="I146" s="602"/>
      <c r="J146" s="602"/>
      <c r="K146" s="602"/>
      <c r="L146" s="58"/>
      <c r="M146" s="58"/>
      <c r="N146" s="58"/>
      <c r="O146" s="58"/>
      <c r="P146" s="142"/>
    </row>
    <row r="147" spans="2:16" ht="18" x14ac:dyDescent="0.25">
      <c r="B147" s="603" t="s">
        <v>28</v>
      </c>
      <c r="C147" s="603"/>
      <c r="D147" s="133" t="s">
        <v>29</v>
      </c>
      <c r="E147" s="134" t="s">
        <v>30</v>
      </c>
      <c r="F147" s="135" t="s">
        <v>31</v>
      </c>
      <c r="G147" s="135" t="s">
        <v>32</v>
      </c>
      <c r="H147" s="135" t="s">
        <v>33</v>
      </c>
      <c r="I147" s="133" t="s">
        <v>99</v>
      </c>
      <c r="J147" s="604" t="s">
        <v>49</v>
      </c>
      <c r="K147" s="604"/>
      <c r="L147" s="58"/>
      <c r="M147" s="58"/>
      <c r="N147" s="58"/>
      <c r="O147" s="58"/>
      <c r="P147" s="142"/>
    </row>
    <row r="148" spans="2:16" x14ac:dyDescent="0.25">
      <c r="B148" s="136" t="s">
        <v>245</v>
      </c>
      <c r="C148" s="137" t="s">
        <v>245</v>
      </c>
      <c r="D148" s="137" t="s">
        <v>163</v>
      </c>
      <c r="E148" s="138">
        <v>2.7812970941945406E-2</v>
      </c>
      <c r="F148" s="139">
        <v>2.7340870601170145E-2</v>
      </c>
      <c r="G148" s="140">
        <v>3.6540274053812866E-5</v>
      </c>
      <c r="H148" s="141">
        <v>4.3556006672144931E-4</v>
      </c>
      <c r="I148" s="137" t="s">
        <v>53</v>
      </c>
      <c r="J148" s="605" t="s">
        <v>103</v>
      </c>
      <c r="K148" s="605"/>
      <c r="L148" s="58"/>
      <c r="M148" s="58"/>
      <c r="N148" s="58"/>
      <c r="O148" s="58"/>
      <c r="P148" s="142"/>
    </row>
    <row r="149" spans="2:16" ht="15.75" thickBot="1" x14ac:dyDescent="0.3">
      <c r="B149" s="398"/>
      <c r="C149" s="396"/>
      <c r="D149" s="396"/>
      <c r="E149" s="396"/>
      <c r="F149" s="396"/>
      <c r="G149" s="396"/>
      <c r="H149" s="396"/>
      <c r="I149" s="396"/>
      <c r="J149" s="396"/>
      <c r="K149" s="396"/>
      <c r="L149" s="396"/>
      <c r="M149" s="396"/>
      <c r="N149" s="396"/>
      <c r="O149" s="396"/>
      <c r="P149" s="397"/>
    </row>
  </sheetData>
  <mergeCells count="107">
    <mergeCell ref="B4:P4"/>
    <mergeCell ref="B5:P5"/>
    <mergeCell ref="B12:D12"/>
    <mergeCell ref="E12:H12"/>
    <mergeCell ref="I12:L12"/>
    <mergeCell ref="M12:P12"/>
    <mergeCell ref="B13:C13"/>
    <mergeCell ref="B14:B18"/>
    <mergeCell ref="B7:O7"/>
    <mergeCell ref="B8:C8"/>
    <mergeCell ref="J8:O8"/>
    <mergeCell ref="B9:C9"/>
    <mergeCell ref="J9:O9"/>
    <mergeCell ref="B11:O11"/>
    <mergeCell ref="B49:B53"/>
    <mergeCell ref="B54:B58"/>
    <mergeCell ref="J60:M60"/>
    <mergeCell ref="B61:D61"/>
    <mergeCell ref="E61:H61"/>
    <mergeCell ref="J61:M61"/>
    <mergeCell ref="B19:B23"/>
    <mergeCell ref="B24:B28"/>
    <mergeCell ref="B29:B33"/>
    <mergeCell ref="B34:B38"/>
    <mergeCell ref="B39:B43"/>
    <mergeCell ref="B44:B48"/>
    <mergeCell ref="B69:P69"/>
    <mergeCell ref="B70:D70"/>
    <mergeCell ref="E70:H70"/>
    <mergeCell ref="I70:L70"/>
    <mergeCell ref="M70:P70"/>
    <mergeCell ref="B71:C71"/>
    <mergeCell ref="B62:C62"/>
    <mergeCell ref="J62:M62"/>
    <mergeCell ref="B63:C63"/>
    <mergeCell ref="J63:M66"/>
    <mergeCell ref="B64:C64"/>
    <mergeCell ref="B65:C65"/>
    <mergeCell ref="B66:C66"/>
    <mergeCell ref="B98:C98"/>
    <mergeCell ref="J98:M98"/>
    <mergeCell ref="B99:C99"/>
    <mergeCell ref="J99:M99"/>
    <mergeCell ref="B100:C100"/>
    <mergeCell ref="J100:M100"/>
    <mergeCell ref="B72:B80"/>
    <mergeCell ref="B81:B89"/>
    <mergeCell ref="B90:B94"/>
    <mergeCell ref="J96:M96"/>
    <mergeCell ref="B97:D97"/>
    <mergeCell ref="E97:H97"/>
    <mergeCell ref="J97:M97"/>
    <mergeCell ref="B109:N109"/>
    <mergeCell ref="B110:C110"/>
    <mergeCell ref="J110:N110"/>
    <mergeCell ref="B111:B113"/>
    <mergeCell ref="B115:N115"/>
    <mergeCell ref="B116:C116"/>
    <mergeCell ref="J116:N116"/>
    <mergeCell ref="E103:H103"/>
    <mergeCell ref="I103:L103"/>
    <mergeCell ref="N103:P103"/>
    <mergeCell ref="B104:C104"/>
    <mergeCell ref="N104:P104"/>
    <mergeCell ref="B105:B107"/>
    <mergeCell ref="N105:P105"/>
    <mergeCell ref="N106:P106"/>
    <mergeCell ref="N107:P107"/>
    <mergeCell ref="J124:N124"/>
    <mergeCell ref="J125:N125"/>
    <mergeCell ref="J126:N126"/>
    <mergeCell ref="J127:N127"/>
    <mergeCell ref="J128:N128"/>
    <mergeCell ref="J129:N129"/>
    <mergeCell ref="J130:N130"/>
    <mergeCell ref="B117:B123"/>
    <mergeCell ref="J117:N117"/>
    <mergeCell ref="J118:N118"/>
    <mergeCell ref="J119:N119"/>
    <mergeCell ref="J120:N120"/>
    <mergeCell ref="J121:N121"/>
    <mergeCell ref="J122:N122"/>
    <mergeCell ref="J123:N123"/>
    <mergeCell ref="J144:N144"/>
    <mergeCell ref="B146:K146"/>
    <mergeCell ref="B147:C147"/>
    <mergeCell ref="J147:K147"/>
    <mergeCell ref="J148:K148"/>
    <mergeCell ref="B2:P2"/>
    <mergeCell ref="B3:P3"/>
    <mergeCell ref="B138:B140"/>
    <mergeCell ref="J138:N138"/>
    <mergeCell ref="J139:N139"/>
    <mergeCell ref="J140:N140"/>
    <mergeCell ref="B141:B143"/>
    <mergeCell ref="J141:N141"/>
    <mergeCell ref="J142:N142"/>
    <mergeCell ref="J143:N143"/>
    <mergeCell ref="B131:B137"/>
    <mergeCell ref="J131:N131"/>
    <mergeCell ref="J132:N132"/>
    <mergeCell ref="J133:N133"/>
    <mergeCell ref="J134:N134"/>
    <mergeCell ref="J135:N135"/>
    <mergeCell ref="J136:N136"/>
    <mergeCell ref="J137:N137"/>
    <mergeCell ref="B124:B130"/>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O40"/>
  <sheetViews>
    <sheetView zoomScale="60" zoomScaleNormal="60" workbookViewId="0"/>
  </sheetViews>
  <sheetFormatPr defaultRowHeight="15" x14ac:dyDescent="0.25"/>
  <cols>
    <col min="1" max="1" width="4.7109375" customWidth="1"/>
    <col min="2" max="2" width="15.85546875" customWidth="1"/>
    <col min="3" max="3" width="20.85546875" customWidth="1"/>
    <col min="4" max="4" width="15.42578125" customWidth="1"/>
    <col min="5" max="35" width="9.5703125" style="24" customWidth="1"/>
    <col min="41" max="41" width="9.140625" customWidth="1"/>
  </cols>
  <sheetData>
    <row r="1" spans="2:41" ht="15.75" thickBot="1" x14ac:dyDescent="0.3"/>
    <row r="2" spans="2:41" ht="32.25" thickBot="1" x14ac:dyDescent="0.55000000000000004">
      <c r="B2" s="434" t="s">
        <v>0</v>
      </c>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6"/>
    </row>
    <row r="3" spans="2:41" ht="32.25" thickBot="1" x14ac:dyDescent="0.55000000000000004">
      <c r="B3" s="434" t="s">
        <v>338</v>
      </c>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6"/>
    </row>
    <row r="4" spans="2:41" ht="15.75" thickBot="1" x14ac:dyDescent="0.3">
      <c r="B4" s="539" t="s">
        <v>93</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1"/>
    </row>
    <row r="5" spans="2:41" ht="15" customHeight="1" x14ac:dyDescent="0.25">
      <c r="B5" s="533" t="s">
        <v>453</v>
      </c>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5"/>
    </row>
    <row r="6" spans="2:41" ht="8.25" customHeight="1" thickBot="1" x14ac:dyDescent="0.3">
      <c r="B6" s="547"/>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c r="AH6" s="548"/>
      <c r="AI6" s="548"/>
      <c r="AJ6" s="548"/>
      <c r="AK6" s="548"/>
      <c r="AL6" s="548"/>
      <c r="AM6" s="548"/>
      <c r="AN6" s="548"/>
      <c r="AO6" s="549"/>
    </row>
    <row r="7" spans="2:41" ht="15.75" thickBot="1" x14ac:dyDescent="0.3">
      <c r="B7" s="539" t="s">
        <v>444</v>
      </c>
      <c r="C7" s="540"/>
      <c r="D7" s="540"/>
      <c r="E7" s="540"/>
      <c r="F7" s="540"/>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M7" s="540"/>
      <c r="AN7" s="540"/>
      <c r="AO7" s="541"/>
    </row>
    <row r="8" spans="2:41" ht="15.75" thickBot="1" x14ac:dyDescent="0.3">
      <c r="B8" s="655" t="s">
        <v>495</v>
      </c>
      <c r="C8" s="656"/>
      <c r="D8" s="656"/>
      <c r="E8" s="656"/>
      <c r="F8" s="656"/>
      <c r="G8" s="656"/>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6"/>
      <c r="AI8" s="656"/>
      <c r="AJ8" s="656"/>
      <c r="AK8" s="656"/>
      <c r="AL8" s="656"/>
      <c r="AM8" s="656"/>
      <c r="AN8" s="656"/>
      <c r="AO8" s="657"/>
    </row>
    <row r="9" spans="2:41" ht="15.75" thickBot="1" x14ac:dyDescent="0.3">
      <c r="B9" s="658"/>
      <c r="C9" s="659"/>
      <c r="D9" s="659"/>
      <c r="E9" s="659"/>
      <c r="F9" s="659"/>
      <c r="G9" s="659"/>
      <c r="H9" s="659"/>
      <c r="I9" s="659"/>
      <c r="J9" s="659"/>
      <c r="K9" s="659"/>
      <c r="L9" s="659"/>
      <c r="M9" s="659"/>
      <c r="N9" s="659"/>
      <c r="O9" s="659"/>
      <c r="P9" s="659"/>
      <c r="Q9" s="659"/>
      <c r="R9" s="659"/>
      <c r="S9" s="659"/>
      <c r="T9" s="659"/>
      <c r="U9" s="659"/>
      <c r="V9" s="659"/>
      <c r="W9" s="659"/>
      <c r="X9" s="659"/>
      <c r="Y9" s="659"/>
      <c r="Z9" s="659"/>
      <c r="AA9" s="659"/>
      <c r="AB9" s="659"/>
      <c r="AC9" s="659"/>
      <c r="AD9" s="659"/>
      <c r="AE9" s="659"/>
      <c r="AF9" s="659"/>
      <c r="AG9" s="659"/>
      <c r="AH9" s="659"/>
      <c r="AI9" s="659"/>
      <c r="AJ9" s="659"/>
      <c r="AK9" s="659"/>
      <c r="AL9" s="659"/>
      <c r="AM9" s="659"/>
      <c r="AN9" s="659"/>
      <c r="AO9" s="660"/>
    </row>
    <row r="10" spans="2:41" ht="18.75" customHeight="1" x14ac:dyDescent="0.25">
      <c r="B10" s="26"/>
      <c r="C10" s="328"/>
      <c r="D10" s="323" t="s">
        <v>29</v>
      </c>
      <c r="E10" s="300" t="s">
        <v>456</v>
      </c>
      <c r="F10" s="300" t="s">
        <v>457</v>
      </c>
      <c r="G10" s="300" t="s">
        <v>458</v>
      </c>
      <c r="H10" s="300" t="s">
        <v>459</v>
      </c>
      <c r="I10" s="300" t="s">
        <v>460</v>
      </c>
      <c r="J10" s="300" t="s">
        <v>461</v>
      </c>
      <c r="K10" s="300" t="s">
        <v>462</v>
      </c>
      <c r="L10" s="300" t="s">
        <v>463</v>
      </c>
      <c r="M10" s="300" t="s">
        <v>464</v>
      </c>
      <c r="N10" s="300" t="s">
        <v>465</v>
      </c>
      <c r="O10" s="300" t="s">
        <v>466</v>
      </c>
      <c r="P10" s="300" t="s">
        <v>467</v>
      </c>
      <c r="Q10" s="300" t="s">
        <v>468</v>
      </c>
      <c r="R10" s="300" t="s">
        <v>469</v>
      </c>
      <c r="S10" s="300" t="s">
        <v>470</v>
      </c>
      <c r="T10" s="300" t="s">
        <v>471</v>
      </c>
      <c r="U10" s="300" t="s">
        <v>472</v>
      </c>
      <c r="V10" s="300" t="s">
        <v>473</v>
      </c>
      <c r="W10" s="300" t="s">
        <v>474</v>
      </c>
      <c r="X10" s="300" t="s">
        <v>475</v>
      </c>
      <c r="Y10" s="300" t="s">
        <v>476</v>
      </c>
      <c r="Z10" s="300" t="s">
        <v>477</v>
      </c>
      <c r="AA10" s="300" t="s">
        <v>478</v>
      </c>
      <c r="AB10" s="300" t="s">
        <v>479</v>
      </c>
      <c r="AC10" s="300" t="s">
        <v>480</v>
      </c>
      <c r="AD10" s="300" t="s">
        <v>481</v>
      </c>
      <c r="AE10" s="300" t="s">
        <v>482</v>
      </c>
      <c r="AF10" s="300" t="s">
        <v>483</v>
      </c>
      <c r="AG10" s="300" t="s">
        <v>484</v>
      </c>
      <c r="AH10" s="300" t="s">
        <v>485</v>
      </c>
      <c r="AI10" s="300" t="s">
        <v>486</v>
      </c>
      <c r="AJ10" s="648" t="s">
        <v>449</v>
      </c>
      <c r="AK10" s="649"/>
      <c r="AL10" s="649"/>
      <c r="AM10" s="649"/>
      <c r="AN10" s="649"/>
      <c r="AO10" s="650"/>
    </row>
    <row r="11" spans="2:41" x14ac:dyDescent="0.25">
      <c r="B11" s="661" t="s">
        <v>452</v>
      </c>
      <c r="C11" s="323" t="s">
        <v>445</v>
      </c>
      <c r="D11" s="323" t="s">
        <v>369</v>
      </c>
      <c r="E11" s="338">
        <v>20.647207591007103</v>
      </c>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662" t="s">
        <v>446</v>
      </c>
      <c r="AK11" s="663"/>
      <c r="AL11" s="663"/>
      <c r="AM11" s="663"/>
      <c r="AN11" s="663"/>
      <c r="AO11" s="664"/>
    </row>
    <row r="12" spans="2:41" x14ac:dyDescent="0.25">
      <c r="B12" s="661"/>
      <c r="C12" s="323" t="s">
        <v>442</v>
      </c>
      <c r="D12" s="323" t="s">
        <v>369</v>
      </c>
      <c r="E12" s="338">
        <v>-22.55</v>
      </c>
      <c r="F12" s="339">
        <v>-1.0633333333333335</v>
      </c>
      <c r="G12" s="339">
        <v>-3.3733333333333331</v>
      </c>
      <c r="H12" s="339">
        <v>-5.2800000000000011</v>
      </c>
      <c r="I12" s="339">
        <v>-21.229999999999997</v>
      </c>
      <c r="J12" s="339">
        <v>-23.833333333333332</v>
      </c>
      <c r="K12" s="339">
        <v>-34.1</v>
      </c>
      <c r="L12" s="339">
        <v>-48.363333333333323</v>
      </c>
      <c r="M12" s="339">
        <v>-39.123333333333335</v>
      </c>
      <c r="N12" s="339">
        <v>-37.069999999999993</v>
      </c>
      <c r="O12" s="339">
        <v>-33.513333333333335</v>
      </c>
      <c r="P12" s="339">
        <v>-31.75333333333332</v>
      </c>
      <c r="Q12" s="339">
        <v>-32.816666666666677</v>
      </c>
      <c r="R12" s="339">
        <v>-35.090000000000025</v>
      </c>
      <c r="S12" s="339">
        <v>-37.106666666666626</v>
      </c>
      <c r="T12" s="339">
        <v>-38.316666666666677</v>
      </c>
      <c r="U12" s="339">
        <v>-39.270000000000024</v>
      </c>
      <c r="V12" s="339">
        <v>-40.003333333333316</v>
      </c>
      <c r="W12" s="339">
        <v>-40.296666666666695</v>
      </c>
      <c r="X12" s="339">
        <v>-40.296666666666596</v>
      </c>
      <c r="Y12" s="339">
        <v>-40.223333333333329</v>
      </c>
      <c r="Z12" s="339">
        <v>-40.186666666666696</v>
      </c>
      <c r="AA12" s="339">
        <v>-40.443333333333335</v>
      </c>
      <c r="AB12" s="339">
        <v>-40.809999999999981</v>
      </c>
      <c r="AC12" s="339">
        <v>-1.6866666666666958</v>
      </c>
      <c r="AD12" s="339">
        <v>0</v>
      </c>
      <c r="AE12" s="339">
        <v>0</v>
      </c>
      <c r="AF12" s="339">
        <v>0</v>
      </c>
      <c r="AG12" s="339">
        <v>0</v>
      </c>
      <c r="AH12" s="339">
        <v>0</v>
      </c>
      <c r="AI12" s="339">
        <v>0</v>
      </c>
      <c r="AJ12" s="651" t="s">
        <v>491</v>
      </c>
      <c r="AK12" s="651"/>
      <c r="AL12" s="651"/>
      <c r="AM12" s="651"/>
      <c r="AN12" s="651"/>
      <c r="AO12" s="651"/>
    </row>
    <row r="13" spans="2:41" x14ac:dyDescent="0.25">
      <c r="B13" s="661"/>
      <c r="C13" s="323" t="s">
        <v>487</v>
      </c>
      <c r="D13" s="323" t="s">
        <v>369</v>
      </c>
      <c r="E13" s="338">
        <f>E12+E11</f>
        <v>-1.902792408992898</v>
      </c>
      <c r="F13" s="338">
        <f>F12+F11</f>
        <v>-1.0633333333333335</v>
      </c>
      <c r="G13" s="338">
        <f t="shared" ref="G13:AI13" si="0">G12+G11</f>
        <v>-3.3733333333333331</v>
      </c>
      <c r="H13" s="338">
        <f t="shared" si="0"/>
        <v>-5.2800000000000011</v>
      </c>
      <c r="I13" s="338">
        <f t="shared" si="0"/>
        <v>-21.229999999999997</v>
      </c>
      <c r="J13" s="338">
        <f t="shared" si="0"/>
        <v>-23.833333333333332</v>
      </c>
      <c r="K13" s="338">
        <f t="shared" si="0"/>
        <v>-34.1</v>
      </c>
      <c r="L13" s="338">
        <f t="shared" si="0"/>
        <v>-48.363333333333323</v>
      </c>
      <c r="M13" s="338">
        <f t="shared" si="0"/>
        <v>-39.123333333333335</v>
      </c>
      <c r="N13" s="338">
        <f t="shared" si="0"/>
        <v>-37.069999999999993</v>
      </c>
      <c r="O13" s="338">
        <f t="shared" si="0"/>
        <v>-33.513333333333335</v>
      </c>
      <c r="P13" s="338">
        <f t="shared" si="0"/>
        <v>-31.75333333333332</v>
      </c>
      <c r="Q13" s="338">
        <f t="shared" si="0"/>
        <v>-32.816666666666677</v>
      </c>
      <c r="R13" s="338">
        <f t="shared" si="0"/>
        <v>-35.090000000000025</v>
      </c>
      <c r="S13" s="338">
        <f t="shared" si="0"/>
        <v>-37.106666666666626</v>
      </c>
      <c r="T13" s="338">
        <f t="shared" si="0"/>
        <v>-38.316666666666677</v>
      </c>
      <c r="U13" s="338">
        <f t="shared" si="0"/>
        <v>-39.270000000000024</v>
      </c>
      <c r="V13" s="338">
        <f t="shared" si="0"/>
        <v>-40.003333333333316</v>
      </c>
      <c r="W13" s="338">
        <f t="shared" si="0"/>
        <v>-40.296666666666695</v>
      </c>
      <c r="X13" s="338">
        <f t="shared" si="0"/>
        <v>-40.296666666666596</v>
      </c>
      <c r="Y13" s="338">
        <f t="shared" si="0"/>
        <v>-40.223333333333329</v>
      </c>
      <c r="Z13" s="338">
        <f t="shared" si="0"/>
        <v>-40.186666666666696</v>
      </c>
      <c r="AA13" s="338">
        <f t="shared" si="0"/>
        <v>-40.443333333333335</v>
      </c>
      <c r="AB13" s="338">
        <f t="shared" si="0"/>
        <v>-40.809999999999981</v>
      </c>
      <c r="AC13" s="338">
        <f t="shared" si="0"/>
        <v>-1.6866666666666958</v>
      </c>
      <c r="AD13" s="338">
        <f t="shared" si="0"/>
        <v>0</v>
      </c>
      <c r="AE13" s="338">
        <f t="shared" si="0"/>
        <v>0</v>
      </c>
      <c r="AF13" s="338">
        <f t="shared" si="0"/>
        <v>0</v>
      </c>
      <c r="AG13" s="338">
        <f t="shared" si="0"/>
        <v>0</v>
      </c>
      <c r="AH13" s="338">
        <f t="shared" si="0"/>
        <v>0</v>
      </c>
      <c r="AI13" s="338">
        <f t="shared" si="0"/>
        <v>0</v>
      </c>
      <c r="AJ13" s="662" t="s">
        <v>488</v>
      </c>
      <c r="AK13" s="663"/>
      <c r="AL13" s="663"/>
      <c r="AM13" s="663"/>
      <c r="AN13" s="663"/>
      <c r="AO13" s="664"/>
    </row>
    <row r="14" spans="2:41" x14ac:dyDescent="0.25">
      <c r="B14" s="661"/>
      <c r="C14" s="323" t="s">
        <v>443</v>
      </c>
      <c r="D14" s="323" t="s">
        <v>369</v>
      </c>
      <c r="E14" s="337" t="s">
        <v>454</v>
      </c>
      <c r="F14" s="337" t="s">
        <v>454</v>
      </c>
      <c r="G14" s="337" t="s">
        <v>454</v>
      </c>
      <c r="H14" s="337" t="s">
        <v>454</v>
      </c>
      <c r="I14" s="337" t="s">
        <v>454</v>
      </c>
      <c r="J14" s="337" t="s">
        <v>454</v>
      </c>
      <c r="K14" s="337" t="s">
        <v>454</v>
      </c>
      <c r="L14" s="337" t="s">
        <v>454</v>
      </c>
      <c r="M14" s="337" t="s">
        <v>454</v>
      </c>
      <c r="N14" s="337" t="s">
        <v>454</v>
      </c>
      <c r="O14" s="337" t="s">
        <v>454</v>
      </c>
      <c r="P14" s="337" t="s">
        <v>454</v>
      </c>
      <c r="Q14" s="337" t="s">
        <v>454</v>
      </c>
      <c r="R14" s="337" t="s">
        <v>454</v>
      </c>
      <c r="S14" s="337" t="s">
        <v>454</v>
      </c>
      <c r="T14" s="337" t="s">
        <v>454</v>
      </c>
      <c r="U14" s="337" t="s">
        <v>454</v>
      </c>
      <c r="V14" s="337" t="s">
        <v>454</v>
      </c>
      <c r="W14" s="337" t="s">
        <v>454</v>
      </c>
      <c r="X14" s="337" t="s">
        <v>454</v>
      </c>
      <c r="Y14" s="337" t="s">
        <v>454</v>
      </c>
      <c r="Z14" s="337" t="s">
        <v>454</v>
      </c>
      <c r="AA14" s="337" t="s">
        <v>454</v>
      </c>
      <c r="AB14" s="337" t="s">
        <v>454</v>
      </c>
      <c r="AC14" s="337" t="s">
        <v>454</v>
      </c>
      <c r="AD14" s="337" t="s">
        <v>454</v>
      </c>
      <c r="AE14" s="337" t="s">
        <v>454</v>
      </c>
      <c r="AF14" s="337" t="s">
        <v>454</v>
      </c>
      <c r="AG14" s="337" t="s">
        <v>454</v>
      </c>
      <c r="AH14" s="337" t="s">
        <v>454</v>
      </c>
      <c r="AI14" s="337" t="s">
        <v>454</v>
      </c>
      <c r="AJ14" s="651" t="s">
        <v>489</v>
      </c>
      <c r="AK14" s="651"/>
      <c r="AL14" s="651"/>
      <c r="AM14" s="651"/>
      <c r="AN14" s="651"/>
      <c r="AO14" s="651"/>
    </row>
    <row r="15" spans="2:41" x14ac:dyDescent="0.25">
      <c r="B15" s="661"/>
      <c r="C15" s="323" t="s">
        <v>380</v>
      </c>
      <c r="D15" s="323" t="s">
        <v>369</v>
      </c>
      <c r="E15" s="340">
        <f>E13</f>
        <v>-1.902792408992898</v>
      </c>
      <c r="F15" s="340">
        <f t="shared" ref="F15:AI15" si="1">F13</f>
        <v>-1.0633333333333335</v>
      </c>
      <c r="G15" s="340">
        <f t="shared" si="1"/>
        <v>-3.3733333333333331</v>
      </c>
      <c r="H15" s="340">
        <f t="shared" si="1"/>
        <v>-5.2800000000000011</v>
      </c>
      <c r="I15" s="340">
        <f t="shared" si="1"/>
        <v>-21.229999999999997</v>
      </c>
      <c r="J15" s="340">
        <f t="shared" si="1"/>
        <v>-23.833333333333332</v>
      </c>
      <c r="K15" s="340">
        <f t="shared" si="1"/>
        <v>-34.1</v>
      </c>
      <c r="L15" s="340">
        <f t="shared" si="1"/>
        <v>-48.363333333333323</v>
      </c>
      <c r="M15" s="340">
        <f t="shared" si="1"/>
        <v>-39.123333333333335</v>
      </c>
      <c r="N15" s="340">
        <f t="shared" si="1"/>
        <v>-37.069999999999993</v>
      </c>
      <c r="O15" s="340">
        <f t="shared" si="1"/>
        <v>-33.513333333333335</v>
      </c>
      <c r="P15" s="340">
        <f t="shared" si="1"/>
        <v>-31.75333333333332</v>
      </c>
      <c r="Q15" s="340">
        <f t="shared" si="1"/>
        <v>-32.816666666666677</v>
      </c>
      <c r="R15" s="340">
        <f t="shared" si="1"/>
        <v>-35.090000000000025</v>
      </c>
      <c r="S15" s="340">
        <f t="shared" si="1"/>
        <v>-37.106666666666626</v>
      </c>
      <c r="T15" s="340">
        <f t="shared" si="1"/>
        <v>-38.316666666666677</v>
      </c>
      <c r="U15" s="340">
        <f t="shared" si="1"/>
        <v>-39.270000000000024</v>
      </c>
      <c r="V15" s="340">
        <f t="shared" si="1"/>
        <v>-40.003333333333316</v>
      </c>
      <c r="W15" s="340">
        <f t="shared" si="1"/>
        <v>-40.296666666666695</v>
      </c>
      <c r="X15" s="340">
        <f t="shared" si="1"/>
        <v>-40.296666666666596</v>
      </c>
      <c r="Y15" s="340">
        <f t="shared" si="1"/>
        <v>-40.223333333333329</v>
      </c>
      <c r="Z15" s="340">
        <f t="shared" si="1"/>
        <v>-40.186666666666696</v>
      </c>
      <c r="AA15" s="340">
        <f t="shared" si="1"/>
        <v>-40.443333333333335</v>
      </c>
      <c r="AB15" s="340">
        <f t="shared" si="1"/>
        <v>-40.809999999999981</v>
      </c>
      <c r="AC15" s="340">
        <f t="shared" si="1"/>
        <v>-1.6866666666666958</v>
      </c>
      <c r="AD15" s="340">
        <f t="shared" si="1"/>
        <v>0</v>
      </c>
      <c r="AE15" s="340">
        <f t="shared" si="1"/>
        <v>0</v>
      </c>
      <c r="AF15" s="340">
        <f t="shared" si="1"/>
        <v>0</v>
      </c>
      <c r="AG15" s="340">
        <f t="shared" si="1"/>
        <v>0</v>
      </c>
      <c r="AH15" s="340">
        <f t="shared" si="1"/>
        <v>0</v>
      </c>
      <c r="AI15" s="340">
        <f t="shared" si="1"/>
        <v>0</v>
      </c>
      <c r="AJ15" s="662" t="s">
        <v>490</v>
      </c>
      <c r="AK15" s="663"/>
      <c r="AL15" s="663"/>
      <c r="AM15" s="663"/>
      <c r="AN15" s="663"/>
      <c r="AO15" s="664"/>
    </row>
    <row r="16" spans="2:41" ht="18.75" customHeight="1" x14ac:dyDescent="0.25">
      <c r="B16" s="7"/>
      <c r="C16" s="324"/>
      <c r="D16" s="323" t="s">
        <v>29</v>
      </c>
      <c r="E16" s="323" t="s">
        <v>448</v>
      </c>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652" t="s">
        <v>449</v>
      </c>
      <c r="AK16" s="653"/>
      <c r="AL16" s="653"/>
      <c r="AM16" s="653"/>
      <c r="AN16" s="653"/>
      <c r="AO16" s="654"/>
    </row>
    <row r="17" spans="2:41" x14ac:dyDescent="0.25">
      <c r="B17" s="661" t="s">
        <v>455</v>
      </c>
      <c r="C17" s="323" t="s">
        <v>445</v>
      </c>
      <c r="D17" s="323" t="s">
        <v>369</v>
      </c>
      <c r="E17" s="342">
        <v>20.647207591007103</v>
      </c>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662" t="s">
        <v>446</v>
      </c>
      <c r="AK17" s="663"/>
      <c r="AL17" s="663"/>
      <c r="AM17" s="663"/>
      <c r="AN17" s="663"/>
      <c r="AO17" s="664"/>
    </row>
    <row r="18" spans="2:41" x14ac:dyDescent="0.25">
      <c r="B18" s="661"/>
      <c r="C18" s="323" t="s">
        <v>442</v>
      </c>
      <c r="D18" s="323" t="s">
        <v>369</v>
      </c>
      <c r="E18" s="342">
        <v>-14.905058668180502</v>
      </c>
      <c r="F18" s="343">
        <v>-5.9029010923565011</v>
      </c>
      <c r="G18" s="343">
        <v>-6.285047932889797</v>
      </c>
      <c r="H18" s="343">
        <v>-6.6375668509231271</v>
      </c>
      <c r="I18" s="343">
        <v>-6.9604578464565048</v>
      </c>
      <c r="J18" s="343">
        <v>-7.2537209194897496</v>
      </c>
      <c r="K18" s="343">
        <v>-7.5173560700233555</v>
      </c>
      <c r="L18" s="343">
        <v>-7.7513632980563045</v>
      </c>
      <c r="M18" s="343">
        <v>-7.9557426035896848</v>
      </c>
      <c r="N18" s="343">
        <v>-8.1304939866233603</v>
      </c>
      <c r="O18" s="343">
        <v>-8.2756174471563142</v>
      </c>
      <c r="P18" s="343">
        <v>-8.3911129851900057</v>
      </c>
      <c r="Q18" s="343">
        <v>-8.4769806007229889</v>
      </c>
      <c r="R18" s="343">
        <v>-8.5332202937566564</v>
      </c>
      <c r="S18" s="343">
        <v>-8.5598320642896564</v>
      </c>
      <c r="T18" s="343">
        <v>-8.5568159123233674</v>
      </c>
      <c r="U18" s="343">
        <v>-8.5241718378562794</v>
      </c>
      <c r="V18" s="343">
        <v>-8.461899840889707</v>
      </c>
      <c r="W18" s="343">
        <v>-8.3699999214233642</v>
      </c>
      <c r="X18" s="343">
        <v>-8.2484720794562598</v>
      </c>
      <c r="Y18" s="343">
        <v>-8.0973163149900635</v>
      </c>
      <c r="Z18" s="343">
        <v>-7.9165326280229777</v>
      </c>
      <c r="AA18" s="343">
        <v>-7.7061210185566411</v>
      </c>
      <c r="AB18" s="343">
        <v>-7.4660814865896743</v>
      </c>
      <c r="AC18" s="343">
        <v>-7.1964140321233803</v>
      </c>
      <c r="AD18" s="343">
        <v>-6.8971186551562216</v>
      </c>
      <c r="AE18" s="343">
        <v>-6.5681953556900226</v>
      </c>
      <c r="AF18" s="343">
        <v>-6.2096441337229322</v>
      </c>
      <c r="AG18" s="343">
        <v>0</v>
      </c>
      <c r="AH18" s="343">
        <v>0</v>
      </c>
      <c r="AI18" s="343">
        <v>0</v>
      </c>
      <c r="AJ18" s="651" t="s">
        <v>491</v>
      </c>
      <c r="AK18" s="651"/>
      <c r="AL18" s="651"/>
      <c r="AM18" s="651"/>
      <c r="AN18" s="651"/>
      <c r="AO18" s="651"/>
    </row>
    <row r="19" spans="2:41" x14ac:dyDescent="0.25">
      <c r="B19" s="661"/>
      <c r="C19" s="323" t="s">
        <v>487</v>
      </c>
      <c r="D19" s="323" t="s">
        <v>369</v>
      </c>
      <c r="E19" s="342">
        <f>E17+E18</f>
        <v>5.7421489228266012</v>
      </c>
      <c r="F19" s="342">
        <f t="shared" ref="F19:AI19" si="2">F17+F18</f>
        <v>-5.9029010923565011</v>
      </c>
      <c r="G19" s="342">
        <f t="shared" si="2"/>
        <v>-6.285047932889797</v>
      </c>
      <c r="H19" s="342">
        <f t="shared" si="2"/>
        <v>-6.6375668509231271</v>
      </c>
      <c r="I19" s="342">
        <f t="shared" si="2"/>
        <v>-6.9604578464565048</v>
      </c>
      <c r="J19" s="342">
        <f t="shared" si="2"/>
        <v>-7.2537209194897496</v>
      </c>
      <c r="K19" s="342">
        <f t="shared" si="2"/>
        <v>-7.5173560700233555</v>
      </c>
      <c r="L19" s="342">
        <f t="shared" si="2"/>
        <v>-7.7513632980563045</v>
      </c>
      <c r="M19" s="342">
        <f t="shared" si="2"/>
        <v>-7.9557426035896848</v>
      </c>
      <c r="N19" s="342">
        <f t="shared" si="2"/>
        <v>-8.1304939866233603</v>
      </c>
      <c r="O19" s="342">
        <f t="shared" si="2"/>
        <v>-8.2756174471563142</v>
      </c>
      <c r="P19" s="342">
        <f t="shared" si="2"/>
        <v>-8.3911129851900057</v>
      </c>
      <c r="Q19" s="342">
        <f t="shared" si="2"/>
        <v>-8.4769806007229889</v>
      </c>
      <c r="R19" s="342">
        <f t="shared" si="2"/>
        <v>-8.5332202937566564</v>
      </c>
      <c r="S19" s="342">
        <f t="shared" si="2"/>
        <v>-8.5598320642896564</v>
      </c>
      <c r="T19" s="342">
        <f t="shared" si="2"/>
        <v>-8.5568159123233674</v>
      </c>
      <c r="U19" s="342">
        <f t="shared" si="2"/>
        <v>-8.5241718378562794</v>
      </c>
      <c r="V19" s="342">
        <f t="shared" si="2"/>
        <v>-8.461899840889707</v>
      </c>
      <c r="W19" s="342">
        <f t="shared" si="2"/>
        <v>-8.3699999214233642</v>
      </c>
      <c r="X19" s="342">
        <f t="shared" si="2"/>
        <v>-8.2484720794562598</v>
      </c>
      <c r="Y19" s="342">
        <f t="shared" si="2"/>
        <v>-8.0973163149900635</v>
      </c>
      <c r="Z19" s="342">
        <f t="shared" si="2"/>
        <v>-7.9165326280229777</v>
      </c>
      <c r="AA19" s="342">
        <f t="shared" si="2"/>
        <v>-7.7061210185566411</v>
      </c>
      <c r="AB19" s="342">
        <f t="shared" si="2"/>
        <v>-7.4660814865896743</v>
      </c>
      <c r="AC19" s="342">
        <f t="shared" si="2"/>
        <v>-7.1964140321233803</v>
      </c>
      <c r="AD19" s="342">
        <f t="shared" si="2"/>
        <v>-6.8971186551562216</v>
      </c>
      <c r="AE19" s="342">
        <f t="shared" si="2"/>
        <v>-6.5681953556900226</v>
      </c>
      <c r="AF19" s="342">
        <f t="shared" si="2"/>
        <v>-6.2096441337229322</v>
      </c>
      <c r="AG19" s="342">
        <f t="shared" si="2"/>
        <v>0</v>
      </c>
      <c r="AH19" s="342">
        <f t="shared" si="2"/>
        <v>0</v>
      </c>
      <c r="AI19" s="342">
        <f t="shared" si="2"/>
        <v>0</v>
      </c>
      <c r="AJ19" s="662" t="s">
        <v>488</v>
      </c>
      <c r="AK19" s="663"/>
      <c r="AL19" s="663"/>
      <c r="AM19" s="663"/>
      <c r="AN19" s="663"/>
      <c r="AO19" s="664"/>
    </row>
    <row r="20" spans="2:41" x14ac:dyDescent="0.25">
      <c r="B20" s="661"/>
      <c r="C20" s="323" t="s">
        <v>443</v>
      </c>
      <c r="D20" s="323" t="s">
        <v>369</v>
      </c>
      <c r="E20" s="342">
        <v>2.263395937854022</v>
      </c>
      <c r="F20" s="343">
        <v>2.263395937854022</v>
      </c>
      <c r="G20" s="343">
        <v>2.263395937854022</v>
      </c>
      <c r="H20" s="343">
        <v>2.263395937854022</v>
      </c>
      <c r="I20" s="343">
        <v>2.263395937854022</v>
      </c>
      <c r="J20" s="343">
        <v>2.263395937854022</v>
      </c>
      <c r="K20" s="343">
        <v>2.263395937854022</v>
      </c>
      <c r="L20" s="343">
        <v>2.263395937854022</v>
      </c>
      <c r="M20" s="343">
        <v>2.263395937854022</v>
      </c>
      <c r="N20" s="343">
        <v>2.263395937854022</v>
      </c>
      <c r="O20" s="343">
        <v>2.263395937854022</v>
      </c>
      <c r="P20" s="343">
        <v>2.263395937854022</v>
      </c>
      <c r="Q20" s="343">
        <v>2.263395937854022</v>
      </c>
      <c r="R20" s="343">
        <v>2.263395937854022</v>
      </c>
      <c r="S20" s="343">
        <v>2.263395937854022</v>
      </c>
      <c r="T20" s="343">
        <v>2.263395937854022</v>
      </c>
      <c r="U20" s="343">
        <v>2.263395937854022</v>
      </c>
      <c r="V20" s="343">
        <v>2.263395937854022</v>
      </c>
      <c r="W20" s="343">
        <v>2.263395937854022</v>
      </c>
      <c r="X20" s="343">
        <v>2.263395937854022</v>
      </c>
      <c r="Y20" s="343">
        <v>0</v>
      </c>
      <c r="Z20" s="343">
        <v>0</v>
      </c>
      <c r="AA20" s="343">
        <v>0</v>
      </c>
      <c r="AB20" s="343">
        <v>0</v>
      </c>
      <c r="AC20" s="343">
        <v>0</v>
      </c>
      <c r="AD20" s="343">
        <v>0</v>
      </c>
      <c r="AE20" s="343">
        <v>0</v>
      </c>
      <c r="AF20" s="343">
        <v>0</v>
      </c>
      <c r="AG20" s="343">
        <v>0</v>
      </c>
      <c r="AH20" s="343">
        <v>0</v>
      </c>
      <c r="AI20" s="343">
        <v>0</v>
      </c>
      <c r="AJ20" s="651" t="s">
        <v>489</v>
      </c>
      <c r="AK20" s="651"/>
      <c r="AL20" s="651"/>
      <c r="AM20" s="651"/>
      <c r="AN20" s="651"/>
      <c r="AO20" s="651"/>
    </row>
    <row r="21" spans="2:41" x14ac:dyDescent="0.25">
      <c r="B21" s="661"/>
      <c r="C21" s="323" t="s">
        <v>380</v>
      </c>
      <c r="D21" s="323" t="s">
        <v>369</v>
      </c>
      <c r="E21" s="342">
        <f>SUM(E19:E20)</f>
        <v>8.0055448606806223</v>
      </c>
      <c r="F21" s="342">
        <f t="shared" ref="F21:AI21" si="3">SUM(F19:F20)</f>
        <v>-3.639505154502479</v>
      </c>
      <c r="G21" s="342">
        <f t="shared" si="3"/>
        <v>-4.021651995035775</v>
      </c>
      <c r="H21" s="342">
        <f t="shared" si="3"/>
        <v>-4.3741709130691051</v>
      </c>
      <c r="I21" s="342">
        <f t="shared" si="3"/>
        <v>-4.6970619086024827</v>
      </c>
      <c r="J21" s="342">
        <f t="shared" si="3"/>
        <v>-4.9903249816357276</v>
      </c>
      <c r="K21" s="342">
        <f t="shared" si="3"/>
        <v>-5.2539601321693334</v>
      </c>
      <c r="L21" s="342">
        <f t="shared" si="3"/>
        <v>-5.4879673602022825</v>
      </c>
      <c r="M21" s="342">
        <f t="shared" si="3"/>
        <v>-5.6923466657356627</v>
      </c>
      <c r="N21" s="342">
        <f t="shared" si="3"/>
        <v>-5.8670980487693383</v>
      </c>
      <c r="O21" s="342">
        <f t="shared" si="3"/>
        <v>-6.0122215093022922</v>
      </c>
      <c r="P21" s="342">
        <f t="shared" si="3"/>
        <v>-6.1277170473359837</v>
      </c>
      <c r="Q21" s="342">
        <f t="shared" si="3"/>
        <v>-6.2135846628689668</v>
      </c>
      <c r="R21" s="342">
        <f t="shared" si="3"/>
        <v>-6.2698243559026343</v>
      </c>
      <c r="S21" s="342">
        <f t="shared" si="3"/>
        <v>-6.2964361264356343</v>
      </c>
      <c r="T21" s="342">
        <f t="shared" si="3"/>
        <v>-6.2934199744693453</v>
      </c>
      <c r="U21" s="342">
        <f t="shared" si="3"/>
        <v>-6.2607759000022574</v>
      </c>
      <c r="V21" s="342">
        <f t="shared" si="3"/>
        <v>-6.198503903035685</v>
      </c>
      <c r="W21" s="342">
        <f t="shared" si="3"/>
        <v>-6.1066039835693422</v>
      </c>
      <c r="X21" s="342">
        <f t="shared" si="3"/>
        <v>-5.9850761416022378</v>
      </c>
      <c r="Y21" s="342">
        <f t="shared" si="3"/>
        <v>-8.0973163149900635</v>
      </c>
      <c r="Z21" s="342">
        <f t="shared" si="3"/>
        <v>-7.9165326280229777</v>
      </c>
      <c r="AA21" s="342">
        <f t="shared" si="3"/>
        <v>-7.7061210185566411</v>
      </c>
      <c r="AB21" s="342">
        <f t="shared" si="3"/>
        <v>-7.4660814865896743</v>
      </c>
      <c r="AC21" s="342">
        <f t="shared" si="3"/>
        <v>-7.1964140321233803</v>
      </c>
      <c r="AD21" s="342">
        <f t="shared" si="3"/>
        <v>-6.8971186551562216</v>
      </c>
      <c r="AE21" s="342">
        <f t="shared" si="3"/>
        <v>-6.5681953556900226</v>
      </c>
      <c r="AF21" s="342">
        <f t="shared" si="3"/>
        <v>-6.2096441337229322</v>
      </c>
      <c r="AG21" s="342">
        <f t="shared" si="3"/>
        <v>0</v>
      </c>
      <c r="AH21" s="342">
        <f t="shared" si="3"/>
        <v>0</v>
      </c>
      <c r="AI21" s="342">
        <f t="shared" si="3"/>
        <v>0</v>
      </c>
      <c r="AJ21" s="662" t="s">
        <v>490</v>
      </c>
      <c r="AK21" s="663"/>
      <c r="AL21" s="663"/>
      <c r="AM21" s="663"/>
      <c r="AN21" s="663"/>
      <c r="AO21" s="664"/>
    </row>
    <row r="22" spans="2:41" ht="15.75" thickBot="1" x14ac:dyDescent="0.3">
      <c r="B22" s="15"/>
      <c r="C22" s="16"/>
      <c r="D22" s="1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16"/>
      <c r="AK22" s="16"/>
      <c r="AL22" s="16"/>
      <c r="AM22" s="16"/>
      <c r="AN22" s="16"/>
      <c r="AO22" s="17"/>
    </row>
    <row r="23" spans="2:41" ht="15.75" thickBot="1" x14ac:dyDescent="0.3">
      <c r="B23" s="539" t="s">
        <v>447</v>
      </c>
      <c r="C23" s="540"/>
      <c r="D23" s="540"/>
      <c r="E23" s="540"/>
      <c r="F23" s="540"/>
      <c r="G23" s="540"/>
      <c r="H23" s="540"/>
      <c r="I23" s="540"/>
      <c r="J23" s="540"/>
      <c r="K23" s="540"/>
      <c r="L23" s="540"/>
      <c r="M23" s="540"/>
      <c r="N23" s="540"/>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0"/>
      <c r="AM23" s="540"/>
      <c r="AN23" s="540"/>
      <c r="AO23" s="541"/>
    </row>
    <row r="24" spans="2:41" x14ac:dyDescent="0.25">
      <c r="B24" s="655" t="s">
        <v>496</v>
      </c>
      <c r="C24" s="656"/>
      <c r="D24" s="656"/>
      <c r="E24" s="656"/>
      <c r="F24" s="656"/>
      <c r="G24" s="656"/>
      <c r="H24" s="656"/>
      <c r="I24" s="656"/>
      <c r="J24" s="656"/>
      <c r="K24" s="656"/>
      <c r="L24" s="656"/>
      <c r="M24" s="656"/>
      <c r="N24" s="656"/>
      <c r="O24" s="656"/>
      <c r="P24" s="656"/>
      <c r="Q24" s="656"/>
      <c r="R24" s="656"/>
      <c r="S24" s="656"/>
      <c r="T24" s="656"/>
      <c r="U24" s="656"/>
      <c r="V24" s="656"/>
      <c r="W24" s="656"/>
      <c r="X24" s="656"/>
      <c r="Y24" s="656"/>
      <c r="Z24" s="656"/>
      <c r="AA24" s="656"/>
      <c r="AB24" s="656"/>
      <c r="AC24" s="656"/>
      <c r="AD24" s="656"/>
      <c r="AE24" s="656"/>
      <c r="AF24" s="656"/>
      <c r="AG24" s="656"/>
      <c r="AH24" s="656"/>
      <c r="AI24" s="656"/>
      <c r="AJ24" s="656"/>
      <c r="AK24" s="656"/>
      <c r="AL24" s="656"/>
      <c r="AM24" s="656"/>
      <c r="AN24" s="656"/>
      <c r="AO24" s="657"/>
    </row>
    <row r="25" spans="2:41" ht="9.75" customHeight="1" x14ac:dyDescent="0.25">
      <c r="B25" s="658"/>
      <c r="C25" s="659"/>
      <c r="D25" s="659"/>
      <c r="E25" s="659"/>
      <c r="F25" s="659"/>
      <c r="G25" s="659"/>
      <c r="H25" s="659"/>
      <c r="I25" s="659"/>
      <c r="J25" s="659"/>
      <c r="K25" s="659"/>
      <c r="L25" s="659"/>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60"/>
    </row>
    <row r="26" spans="2:41" hidden="1" x14ac:dyDescent="0.25">
      <c r="B26" s="658"/>
      <c r="C26" s="659"/>
      <c r="D26" s="659"/>
      <c r="E26" s="659"/>
      <c r="F26" s="659"/>
      <c r="G26" s="659"/>
      <c r="H26" s="659"/>
      <c r="I26" s="659"/>
      <c r="J26" s="659"/>
      <c r="K26" s="659"/>
      <c r="L26" s="659"/>
      <c r="M26" s="659"/>
      <c r="N26" s="659"/>
      <c r="O26" s="659"/>
      <c r="P26" s="659"/>
      <c r="Q26" s="659"/>
      <c r="R26" s="659"/>
      <c r="S26" s="659"/>
      <c r="T26" s="659"/>
      <c r="U26" s="659"/>
      <c r="V26" s="659"/>
      <c r="W26" s="659"/>
      <c r="X26" s="659"/>
      <c r="Y26" s="659"/>
      <c r="Z26" s="659"/>
      <c r="AA26" s="659"/>
      <c r="AB26" s="659"/>
      <c r="AC26" s="659"/>
      <c r="AD26" s="659"/>
      <c r="AE26" s="659"/>
      <c r="AF26" s="659"/>
      <c r="AG26" s="659"/>
      <c r="AH26" s="659"/>
      <c r="AI26" s="659"/>
      <c r="AJ26" s="659"/>
      <c r="AK26" s="659"/>
      <c r="AL26" s="659"/>
      <c r="AM26" s="659"/>
      <c r="AN26" s="659"/>
      <c r="AO26" s="660"/>
    </row>
    <row r="27" spans="2:41" ht="11.25" customHeight="1" x14ac:dyDescent="0.25">
      <c r="B27" s="658"/>
      <c r="C27" s="659"/>
      <c r="D27" s="659"/>
      <c r="E27" s="659"/>
      <c r="F27" s="659"/>
      <c r="G27" s="659"/>
      <c r="H27" s="659"/>
      <c r="I27" s="659"/>
      <c r="J27" s="659"/>
      <c r="K27" s="659"/>
      <c r="L27" s="659"/>
      <c r="M27" s="659"/>
      <c r="N27" s="659"/>
      <c r="O27" s="659"/>
      <c r="P27" s="659"/>
      <c r="Q27" s="659"/>
      <c r="R27" s="659"/>
      <c r="S27" s="659"/>
      <c r="T27" s="659"/>
      <c r="U27" s="659"/>
      <c r="V27" s="659"/>
      <c r="W27" s="659"/>
      <c r="X27" s="659"/>
      <c r="Y27" s="659"/>
      <c r="Z27" s="659"/>
      <c r="AA27" s="659"/>
      <c r="AB27" s="659"/>
      <c r="AC27" s="659"/>
      <c r="AD27" s="659"/>
      <c r="AE27" s="659"/>
      <c r="AF27" s="659"/>
      <c r="AG27" s="659"/>
      <c r="AH27" s="659"/>
      <c r="AI27" s="659"/>
      <c r="AJ27" s="659"/>
      <c r="AK27" s="659"/>
      <c r="AL27" s="659"/>
      <c r="AM27" s="659"/>
      <c r="AN27" s="659"/>
      <c r="AO27" s="660"/>
    </row>
    <row r="28" spans="2:41" x14ac:dyDescent="0.25">
      <c r="B28" s="26"/>
      <c r="C28" s="328"/>
      <c r="D28" s="323" t="s">
        <v>29</v>
      </c>
      <c r="E28" s="323" t="s">
        <v>448</v>
      </c>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648" t="s">
        <v>449</v>
      </c>
      <c r="AK28" s="649"/>
      <c r="AL28" s="649"/>
      <c r="AM28" s="649"/>
      <c r="AN28" s="649"/>
      <c r="AO28" s="650"/>
    </row>
    <row r="29" spans="2:41" x14ac:dyDescent="0.25">
      <c r="B29" s="665" t="s">
        <v>452</v>
      </c>
      <c r="C29" s="323" t="s">
        <v>445</v>
      </c>
      <c r="D29" s="323" t="s">
        <v>369</v>
      </c>
      <c r="E29" s="342">
        <v>967.32374186405298</v>
      </c>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662" t="s">
        <v>446</v>
      </c>
      <c r="AK29" s="663"/>
      <c r="AL29" s="663"/>
      <c r="AM29" s="663"/>
      <c r="AN29" s="663"/>
      <c r="AO29" s="664"/>
    </row>
    <row r="30" spans="2:41" x14ac:dyDescent="0.25">
      <c r="B30" s="666"/>
      <c r="C30" s="323" t="s">
        <v>442</v>
      </c>
      <c r="D30" s="323" t="s">
        <v>369</v>
      </c>
      <c r="E30" s="342">
        <v>-13.343933220182938</v>
      </c>
      <c r="F30" s="343">
        <v>-0.21773949424106537</v>
      </c>
      <c r="G30" s="343">
        <v>-0.21773949424106537</v>
      </c>
      <c r="H30" s="343">
        <v>-0.21773949424106537</v>
      </c>
      <c r="I30" s="343">
        <v>-0.21773949424106537</v>
      </c>
      <c r="J30" s="343">
        <v>-0.21773949424106537</v>
      </c>
      <c r="K30" s="343">
        <v>-0.21773949424106537</v>
      </c>
      <c r="L30" s="343">
        <v>-0.21773949424106537</v>
      </c>
      <c r="M30" s="343">
        <v>-0.21773949424106537</v>
      </c>
      <c r="N30" s="343">
        <v>-0.21773949424106537</v>
      </c>
      <c r="O30" s="343">
        <v>-0.21773949424106537</v>
      </c>
      <c r="P30" s="343">
        <v>-0.21773949424106537</v>
      </c>
      <c r="Q30" s="343">
        <v>-0.21773949424106537</v>
      </c>
      <c r="R30" s="343">
        <v>-0.21773949424106537</v>
      </c>
      <c r="S30" s="343">
        <v>-0.21773949424106537</v>
      </c>
      <c r="T30" s="343">
        <v>-0.21773949424106537</v>
      </c>
      <c r="U30" s="343">
        <v>-0.21773949424106537</v>
      </c>
      <c r="V30" s="343">
        <v>-0.21773949424106537</v>
      </c>
      <c r="W30" s="343">
        <v>-0.21773949424106537</v>
      </c>
      <c r="X30" s="343">
        <v>-0.21773949424106537</v>
      </c>
      <c r="Y30" s="343">
        <v>-0.21773949424106537</v>
      </c>
      <c r="Z30" s="343">
        <v>-0.21773949424106537</v>
      </c>
      <c r="AA30" s="343">
        <v>-0.21773949424106537</v>
      </c>
      <c r="AB30" s="343">
        <v>-0.21773949424106537</v>
      </c>
      <c r="AC30" s="343">
        <v>-0.21773949424106537</v>
      </c>
      <c r="AD30" s="343">
        <v>-0.21773949424106537</v>
      </c>
      <c r="AE30" s="343">
        <v>-0.21773949424106537</v>
      </c>
      <c r="AF30" s="343">
        <v>-0.21773949424106537</v>
      </c>
      <c r="AG30" s="341">
        <v>0</v>
      </c>
      <c r="AH30" s="341">
        <v>0</v>
      </c>
      <c r="AI30" s="341">
        <v>0</v>
      </c>
      <c r="AJ30" s="651" t="s">
        <v>491</v>
      </c>
      <c r="AK30" s="651"/>
      <c r="AL30" s="651"/>
      <c r="AM30" s="651"/>
      <c r="AN30" s="651"/>
      <c r="AO30" s="651"/>
    </row>
    <row r="31" spans="2:41" x14ac:dyDescent="0.25">
      <c r="B31" s="666"/>
      <c r="C31" s="323" t="s">
        <v>487</v>
      </c>
      <c r="D31" s="323" t="s">
        <v>369</v>
      </c>
      <c r="E31" s="342">
        <f>SUM(E29:E30)</f>
        <v>953.97980864387</v>
      </c>
      <c r="F31" s="342">
        <f t="shared" ref="F31:AI31" si="4">SUM(F29:F30)</f>
        <v>-0.21773949424106537</v>
      </c>
      <c r="G31" s="342">
        <f t="shared" si="4"/>
        <v>-0.21773949424106537</v>
      </c>
      <c r="H31" s="342">
        <f t="shared" si="4"/>
        <v>-0.21773949424106537</v>
      </c>
      <c r="I31" s="342">
        <f t="shared" si="4"/>
        <v>-0.21773949424106537</v>
      </c>
      <c r="J31" s="342">
        <f t="shared" si="4"/>
        <v>-0.21773949424106537</v>
      </c>
      <c r="K31" s="342">
        <f t="shared" si="4"/>
        <v>-0.21773949424106537</v>
      </c>
      <c r="L31" s="342">
        <f t="shared" si="4"/>
        <v>-0.21773949424106537</v>
      </c>
      <c r="M31" s="342">
        <f t="shared" si="4"/>
        <v>-0.21773949424106537</v>
      </c>
      <c r="N31" s="342">
        <f t="shared" si="4"/>
        <v>-0.21773949424106537</v>
      </c>
      <c r="O31" s="342">
        <f t="shared" si="4"/>
        <v>-0.21773949424106537</v>
      </c>
      <c r="P31" s="342">
        <f t="shared" si="4"/>
        <v>-0.21773949424106537</v>
      </c>
      <c r="Q31" s="342">
        <f t="shared" si="4"/>
        <v>-0.21773949424106537</v>
      </c>
      <c r="R31" s="342">
        <f t="shared" si="4"/>
        <v>-0.21773949424106537</v>
      </c>
      <c r="S31" s="342">
        <f t="shared" si="4"/>
        <v>-0.21773949424106537</v>
      </c>
      <c r="T31" s="342">
        <f t="shared" si="4"/>
        <v>-0.21773949424106537</v>
      </c>
      <c r="U31" s="342">
        <f t="shared" si="4"/>
        <v>-0.21773949424106537</v>
      </c>
      <c r="V31" s="342">
        <f t="shared" si="4"/>
        <v>-0.21773949424106537</v>
      </c>
      <c r="W31" s="342">
        <f t="shared" si="4"/>
        <v>-0.21773949424106537</v>
      </c>
      <c r="X31" s="342">
        <f t="shared" si="4"/>
        <v>-0.21773949424106537</v>
      </c>
      <c r="Y31" s="342">
        <f t="shared" si="4"/>
        <v>-0.21773949424106537</v>
      </c>
      <c r="Z31" s="342">
        <f t="shared" si="4"/>
        <v>-0.21773949424106537</v>
      </c>
      <c r="AA31" s="342">
        <f t="shared" si="4"/>
        <v>-0.21773949424106537</v>
      </c>
      <c r="AB31" s="342">
        <f t="shared" si="4"/>
        <v>-0.21773949424106537</v>
      </c>
      <c r="AC31" s="342">
        <f t="shared" si="4"/>
        <v>-0.21773949424106537</v>
      </c>
      <c r="AD31" s="342">
        <f t="shared" si="4"/>
        <v>-0.21773949424106537</v>
      </c>
      <c r="AE31" s="342">
        <f t="shared" si="4"/>
        <v>-0.21773949424106537</v>
      </c>
      <c r="AF31" s="342">
        <f t="shared" si="4"/>
        <v>-0.21773949424106537</v>
      </c>
      <c r="AG31" s="342">
        <f t="shared" si="4"/>
        <v>0</v>
      </c>
      <c r="AH31" s="342">
        <f t="shared" si="4"/>
        <v>0</v>
      </c>
      <c r="AI31" s="342">
        <f t="shared" si="4"/>
        <v>0</v>
      </c>
      <c r="AJ31" s="662" t="s">
        <v>488</v>
      </c>
      <c r="AK31" s="663"/>
      <c r="AL31" s="663"/>
      <c r="AM31" s="663"/>
      <c r="AN31" s="663"/>
      <c r="AO31" s="664"/>
    </row>
    <row r="32" spans="2:41" x14ac:dyDescent="0.25">
      <c r="B32" s="666"/>
      <c r="C32" s="323" t="s">
        <v>443</v>
      </c>
      <c r="D32" s="323" t="s">
        <v>369</v>
      </c>
      <c r="E32" s="339">
        <v>-2.0392168695093154</v>
      </c>
      <c r="F32" s="339">
        <v>-2.0392168695093154</v>
      </c>
      <c r="G32" s="339">
        <v>-2.0392168695093154</v>
      </c>
      <c r="H32" s="339">
        <v>-2.0392168695093154</v>
      </c>
      <c r="I32" s="339">
        <v>-2.0392168695093154</v>
      </c>
      <c r="J32" s="339">
        <v>-2.0392168695093154</v>
      </c>
      <c r="K32" s="339">
        <v>-2.0392168695093154</v>
      </c>
      <c r="L32" s="339">
        <v>-2.0392168695093154</v>
      </c>
      <c r="M32" s="339">
        <v>-2.0392168695093154</v>
      </c>
      <c r="N32" s="339">
        <v>-2.0392168695093154</v>
      </c>
      <c r="O32" s="339">
        <v>-2.0392168695093154</v>
      </c>
      <c r="P32" s="339">
        <v>-2.0392168695093154</v>
      </c>
      <c r="Q32" s="339">
        <v>-2.0392168695093154</v>
      </c>
      <c r="R32" s="339">
        <v>-2.0392168695093154</v>
      </c>
      <c r="S32" s="339">
        <v>-2.0392168695093154</v>
      </c>
      <c r="T32" s="339">
        <v>-2.0392168695093154</v>
      </c>
      <c r="U32" s="339">
        <v>-2.0392168695093154</v>
      </c>
      <c r="V32" s="339">
        <v>-2.0392168695093154</v>
      </c>
      <c r="W32" s="339">
        <v>-2.0392168695093154</v>
      </c>
      <c r="X32" s="339">
        <v>-2.0392168695093154</v>
      </c>
      <c r="Y32" s="339">
        <v>0</v>
      </c>
      <c r="Z32" s="339">
        <v>0</v>
      </c>
      <c r="AA32" s="339">
        <v>0</v>
      </c>
      <c r="AB32" s="339">
        <v>0</v>
      </c>
      <c r="AC32" s="339">
        <v>0</v>
      </c>
      <c r="AD32" s="339">
        <v>0</v>
      </c>
      <c r="AE32" s="339">
        <v>0</v>
      </c>
      <c r="AF32" s="339">
        <v>0</v>
      </c>
      <c r="AG32" s="339">
        <v>0</v>
      </c>
      <c r="AH32" s="339">
        <v>0</v>
      </c>
      <c r="AI32" s="339">
        <v>0</v>
      </c>
      <c r="AJ32" s="651"/>
      <c r="AK32" s="651"/>
      <c r="AL32" s="651"/>
      <c r="AM32" s="651"/>
      <c r="AN32" s="651"/>
      <c r="AO32" s="651"/>
    </row>
    <row r="33" spans="2:41" x14ac:dyDescent="0.25">
      <c r="B33" s="667"/>
      <c r="C33" s="323" t="s">
        <v>380</v>
      </c>
      <c r="D33" s="323" t="s">
        <v>369</v>
      </c>
      <c r="E33" s="342">
        <f>SUM(E31:E32)</f>
        <v>951.94059177436066</v>
      </c>
      <c r="F33" s="342">
        <f t="shared" ref="F33:AI33" si="5">SUM(F31:F32)</f>
        <v>-2.2569563637503807</v>
      </c>
      <c r="G33" s="342">
        <f t="shared" si="5"/>
        <v>-2.2569563637503807</v>
      </c>
      <c r="H33" s="342">
        <f t="shared" si="5"/>
        <v>-2.2569563637503807</v>
      </c>
      <c r="I33" s="342">
        <f t="shared" si="5"/>
        <v>-2.2569563637503807</v>
      </c>
      <c r="J33" s="342">
        <f t="shared" si="5"/>
        <v>-2.2569563637503807</v>
      </c>
      <c r="K33" s="342">
        <f t="shared" si="5"/>
        <v>-2.2569563637503807</v>
      </c>
      <c r="L33" s="342">
        <f t="shared" si="5"/>
        <v>-2.2569563637503807</v>
      </c>
      <c r="M33" s="342">
        <f t="shared" si="5"/>
        <v>-2.2569563637503807</v>
      </c>
      <c r="N33" s="342">
        <f t="shared" si="5"/>
        <v>-2.2569563637503807</v>
      </c>
      <c r="O33" s="342">
        <f t="shared" si="5"/>
        <v>-2.2569563637503807</v>
      </c>
      <c r="P33" s="342">
        <f t="shared" si="5"/>
        <v>-2.2569563637503807</v>
      </c>
      <c r="Q33" s="342">
        <f t="shared" si="5"/>
        <v>-2.2569563637503807</v>
      </c>
      <c r="R33" s="342">
        <f t="shared" si="5"/>
        <v>-2.2569563637503807</v>
      </c>
      <c r="S33" s="342">
        <f t="shared" si="5"/>
        <v>-2.2569563637503807</v>
      </c>
      <c r="T33" s="342">
        <f t="shared" si="5"/>
        <v>-2.2569563637503807</v>
      </c>
      <c r="U33" s="342">
        <f t="shared" si="5"/>
        <v>-2.2569563637503807</v>
      </c>
      <c r="V33" s="342">
        <f t="shared" si="5"/>
        <v>-2.2569563637503807</v>
      </c>
      <c r="W33" s="342">
        <f t="shared" si="5"/>
        <v>-2.2569563637503807</v>
      </c>
      <c r="X33" s="342">
        <f t="shared" si="5"/>
        <v>-2.2569563637503807</v>
      </c>
      <c r="Y33" s="342">
        <f t="shared" si="5"/>
        <v>-0.21773949424106537</v>
      </c>
      <c r="Z33" s="342">
        <f t="shared" si="5"/>
        <v>-0.21773949424106537</v>
      </c>
      <c r="AA33" s="342">
        <f t="shared" si="5"/>
        <v>-0.21773949424106537</v>
      </c>
      <c r="AB33" s="342">
        <f t="shared" si="5"/>
        <v>-0.21773949424106537</v>
      </c>
      <c r="AC33" s="342">
        <f t="shared" si="5"/>
        <v>-0.21773949424106537</v>
      </c>
      <c r="AD33" s="342">
        <f t="shared" si="5"/>
        <v>-0.21773949424106537</v>
      </c>
      <c r="AE33" s="342">
        <f t="shared" si="5"/>
        <v>-0.21773949424106537</v>
      </c>
      <c r="AF33" s="342">
        <f t="shared" si="5"/>
        <v>-0.21773949424106537</v>
      </c>
      <c r="AG33" s="342">
        <f t="shared" si="5"/>
        <v>0</v>
      </c>
      <c r="AH33" s="342">
        <f t="shared" si="5"/>
        <v>0</v>
      </c>
      <c r="AI33" s="342">
        <f t="shared" si="5"/>
        <v>0</v>
      </c>
      <c r="AJ33" s="662" t="s">
        <v>490</v>
      </c>
      <c r="AK33" s="663"/>
      <c r="AL33" s="663"/>
      <c r="AM33" s="663"/>
      <c r="AN33" s="663"/>
      <c r="AO33" s="664"/>
    </row>
    <row r="34" spans="2:41" x14ac:dyDescent="0.25">
      <c r="B34" s="7"/>
      <c r="C34" s="324"/>
      <c r="D34" s="323" t="s">
        <v>29</v>
      </c>
      <c r="E34" s="323" t="s">
        <v>448</v>
      </c>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652" t="s">
        <v>449</v>
      </c>
      <c r="AK34" s="653"/>
      <c r="AL34" s="653"/>
      <c r="AM34" s="653"/>
      <c r="AN34" s="653"/>
      <c r="AO34" s="654"/>
    </row>
    <row r="35" spans="2:41" x14ac:dyDescent="0.25">
      <c r="B35" s="665" t="s">
        <v>450</v>
      </c>
      <c r="C35" s="323" t="s">
        <v>445</v>
      </c>
      <c r="D35" s="323" t="s">
        <v>369</v>
      </c>
      <c r="E35" s="342">
        <v>829.2166666666667</v>
      </c>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662" t="s">
        <v>446</v>
      </c>
      <c r="AK35" s="663"/>
      <c r="AL35" s="663"/>
      <c r="AM35" s="663"/>
      <c r="AN35" s="663"/>
      <c r="AO35" s="664"/>
    </row>
    <row r="36" spans="2:41" s="345" customFormat="1" x14ac:dyDescent="0.25">
      <c r="B36" s="666"/>
      <c r="C36" s="344" t="s">
        <v>442</v>
      </c>
      <c r="D36" s="323" t="s">
        <v>369</v>
      </c>
      <c r="E36" s="342">
        <v>-18.494210417678115</v>
      </c>
      <c r="F36" s="343">
        <v>-6.2705590331756642E-2</v>
      </c>
      <c r="G36" s="343">
        <v>-6.2705590331756642E-2</v>
      </c>
      <c r="H36" s="343">
        <v>-6.2705590331756642E-2</v>
      </c>
      <c r="I36" s="343">
        <v>-6.2705590331756642E-2</v>
      </c>
      <c r="J36" s="343">
        <v>-6.2705590331756642E-2</v>
      </c>
      <c r="K36" s="343">
        <v>-6.2705590331756642E-2</v>
      </c>
      <c r="L36" s="343">
        <v>-6.2705590331756642E-2</v>
      </c>
      <c r="M36" s="343">
        <v>-6.2705590331756642E-2</v>
      </c>
      <c r="N36" s="343">
        <v>-6.2705590331756642E-2</v>
      </c>
      <c r="O36" s="343">
        <v>-6.2705590331756642E-2</v>
      </c>
      <c r="P36" s="343">
        <v>-6.2705590331756642E-2</v>
      </c>
      <c r="Q36" s="343">
        <v>-6.2705590331756642E-2</v>
      </c>
      <c r="R36" s="343">
        <v>-6.2705590331756642E-2</v>
      </c>
      <c r="S36" s="343">
        <v>-6.2705590331756642E-2</v>
      </c>
      <c r="T36" s="343">
        <v>-6.2705590331756642E-2</v>
      </c>
      <c r="U36" s="343">
        <v>-6.2705590331756642E-2</v>
      </c>
      <c r="V36" s="343">
        <v>-6.2705590331756642E-2</v>
      </c>
      <c r="W36" s="343">
        <v>-6.2705590331756642E-2</v>
      </c>
      <c r="X36" s="343">
        <v>-6.2705590331756642E-2</v>
      </c>
      <c r="Y36" s="343">
        <v>-6.2705590331756642E-2</v>
      </c>
      <c r="Z36" s="343">
        <v>-6.2705590331756642E-2</v>
      </c>
      <c r="AA36" s="343">
        <v>-6.2705590331756642E-2</v>
      </c>
      <c r="AB36" s="343">
        <v>-6.2705590331756642E-2</v>
      </c>
      <c r="AC36" s="343">
        <v>-6.2705590331756642E-2</v>
      </c>
      <c r="AD36" s="343">
        <v>-6.2705590331756642E-2</v>
      </c>
      <c r="AE36" s="343">
        <v>-6.2705590331756642E-2</v>
      </c>
      <c r="AF36" s="343">
        <v>-6.2705590331756642E-2</v>
      </c>
      <c r="AG36" s="341">
        <v>0</v>
      </c>
      <c r="AH36" s="341">
        <v>0</v>
      </c>
      <c r="AI36" s="341">
        <v>0</v>
      </c>
      <c r="AJ36" s="668" t="s">
        <v>491</v>
      </c>
      <c r="AK36" s="668"/>
      <c r="AL36" s="668"/>
      <c r="AM36" s="668"/>
      <c r="AN36" s="668"/>
      <c r="AO36" s="668"/>
    </row>
    <row r="37" spans="2:41" s="345" customFormat="1" x14ac:dyDescent="0.25">
      <c r="B37" s="666"/>
      <c r="C37" s="344" t="s">
        <v>487</v>
      </c>
      <c r="D37" s="323" t="s">
        <v>369</v>
      </c>
      <c r="E37" s="342">
        <f>SUM(E35:E36)</f>
        <v>810.72245624898858</v>
      </c>
      <c r="F37" s="342">
        <f t="shared" ref="F37:AI37" si="6">SUM(F35:F36)</f>
        <v>-6.2705590331756642E-2</v>
      </c>
      <c r="G37" s="342">
        <f t="shared" si="6"/>
        <v>-6.2705590331756642E-2</v>
      </c>
      <c r="H37" s="342">
        <f t="shared" si="6"/>
        <v>-6.2705590331756642E-2</v>
      </c>
      <c r="I37" s="342">
        <f t="shared" si="6"/>
        <v>-6.2705590331756642E-2</v>
      </c>
      <c r="J37" s="342">
        <f t="shared" si="6"/>
        <v>-6.2705590331756642E-2</v>
      </c>
      <c r="K37" s="342">
        <f t="shared" si="6"/>
        <v>-6.2705590331756642E-2</v>
      </c>
      <c r="L37" s="342">
        <f t="shared" si="6"/>
        <v>-6.2705590331756642E-2</v>
      </c>
      <c r="M37" s="342">
        <f t="shared" si="6"/>
        <v>-6.2705590331756642E-2</v>
      </c>
      <c r="N37" s="342">
        <f t="shared" si="6"/>
        <v>-6.2705590331756642E-2</v>
      </c>
      <c r="O37" s="342">
        <f t="shared" si="6"/>
        <v>-6.2705590331756642E-2</v>
      </c>
      <c r="P37" s="342">
        <f t="shared" si="6"/>
        <v>-6.2705590331756642E-2</v>
      </c>
      <c r="Q37" s="342">
        <f t="shared" si="6"/>
        <v>-6.2705590331756642E-2</v>
      </c>
      <c r="R37" s="342">
        <f t="shared" si="6"/>
        <v>-6.2705590331756642E-2</v>
      </c>
      <c r="S37" s="342">
        <f t="shared" si="6"/>
        <v>-6.2705590331756642E-2</v>
      </c>
      <c r="T37" s="342">
        <f t="shared" si="6"/>
        <v>-6.2705590331756642E-2</v>
      </c>
      <c r="U37" s="342">
        <f t="shared" si="6"/>
        <v>-6.2705590331756642E-2</v>
      </c>
      <c r="V37" s="342">
        <f t="shared" si="6"/>
        <v>-6.2705590331756642E-2</v>
      </c>
      <c r="W37" s="342">
        <f t="shared" si="6"/>
        <v>-6.2705590331756642E-2</v>
      </c>
      <c r="X37" s="342">
        <f t="shared" si="6"/>
        <v>-6.2705590331756642E-2</v>
      </c>
      <c r="Y37" s="342">
        <f t="shared" si="6"/>
        <v>-6.2705590331756642E-2</v>
      </c>
      <c r="Z37" s="342">
        <f t="shared" si="6"/>
        <v>-6.2705590331756642E-2</v>
      </c>
      <c r="AA37" s="342">
        <f t="shared" si="6"/>
        <v>-6.2705590331756642E-2</v>
      </c>
      <c r="AB37" s="342">
        <f t="shared" si="6"/>
        <v>-6.2705590331756642E-2</v>
      </c>
      <c r="AC37" s="342">
        <f t="shared" si="6"/>
        <v>-6.2705590331756642E-2</v>
      </c>
      <c r="AD37" s="342">
        <f t="shared" si="6"/>
        <v>-6.2705590331756642E-2</v>
      </c>
      <c r="AE37" s="342">
        <f t="shared" si="6"/>
        <v>-6.2705590331756642E-2</v>
      </c>
      <c r="AF37" s="342">
        <f t="shared" si="6"/>
        <v>-6.2705590331756642E-2</v>
      </c>
      <c r="AG37" s="342">
        <f t="shared" si="6"/>
        <v>0</v>
      </c>
      <c r="AH37" s="342">
        <f t="shared" si="6"/>
        <v>0</v>
      </c>
      <c r="AI37" s="342">
        <f t="shared" si="6"/>
        <v>0</v>
      </c>
      <c r="AJ37" s="669" t="s">
        <v>488</v>
      </c>
      <c r="AK37" s="670"/>
      <c r="AL37" s="670"/>
      <c r="AM37" s="670"/>
      <c r="AN37" s="670"/>
      <c r="AO37" s="671"/>
    </row>
    <row r="38" spans="2:41" x14ac:dyDescent="0.25">
      <c r="B38" s="666"/>
      <c r="C38" s="323" t="s">
        <v>443</v>
      </c>
      <c r="D38" s="323" t="s">
        <v>369</v>
      </c>
      <c r="E38" s="339">
        <v>-2.2203679031776775</v>
      </c>
      <c r="F38" s="339">
        <v>-2.2203679031776775</v>
      </c>
      <c r="G38" s="339">
        <v>-2.2203679031776775</v>
      </c>
      <c r="H38" s="339">
        <v>-2.2203679031776775</v>
      </c>
      <c r="I38" s="339">
        <v>-2.2203679031776775</v>
      </c>
      <c r="J38" s="339">
        <v>-2.2203679031776775</v>
      </c>
      <c r="K38" s="339">
        <v>-2.2203679031776775</v>
      </c>
      <c r="L38" s="339">
        <v>-2.2203679031776775</v>
      </c>
      <c r="M38" s="339">
        <v>-2.2203679031776775</v>
      </c>
      <c r="N38" s="339">
        <v>-2.2203679031776775</v>
      </c>
      <c r="O38" s="339">
        <v>-2.2203679031776775</v>
      </c>
      <c r="P38" s="339">
        <v>-2.2203679031776775</v>
      </c>
      <c r="Q38" s="339">
        <v>-2.2203679031776775</v>
      </c>
      <c r="R38" s="339">
        <v>-2.2203679031776775</v>
      </c>
      <c r="S38" s="339">
        <v>-2.2203679031776775</v>
      </c>
      <c r="T38" s="339">
        <v>-2.2203679031776775</v>
      </c>
      <c r="U38" s="339">
        <v>-2.2203679031776775</v>
      </c>
      <c r="V38" s="339">
        <v>-2.2203679031776775</v>
      </c>
      <c r="W38" s="339">
        <v>-2.2203679031776775</v>
      </c>
      <c r="X38" s="339">
        <v>-2.2203679031776802</v>
      </c>
      <c r="Y38" s="339">
        <v>0</v>
      </c>
      <c r="Z38" s="339">
        <v>0</v>
      </c>
      <c r="AA38" s="339">
        <v>0</v>
      </c>
      <c r="AB38" s="339">
        <v>0</v>
      </c>
      <c r="AC38" s="339">
        <v>0</v>
      </c>
      <c r="AD38" s="339">
        <v>0</v>
      </c>
      <c r="AE38" s="339">
        <v>0</v>
      </c>
      <c r="AF38" s="339">
        <v>0</v>
      </c>
      <c r="AG38" s="339">
        <v>0</v>
      </c>
      <c r="AH38" s="339">
        <v>0</v>
      </c>
      <c r="AI38" s="339">
        <v>0</v>
      </c>
      <c r="AJ38" s="651"/>
      <c r="AK38" s="651"/>
      <c r="AL38" s="651"/>
      <c r="AM38" s="651"/>
      <c r="AN38" s="651"/>
      <c r="AO38" s="651"/>
    </row>
    <row r="39" spans="2:41" x14ac:dyDescent="0.25">
      <c r="B39" s="667"/>
      <c r="C39" s="323" t="s">
        <v>380</v>
      </c>
      <c r="D39" s="323" t="s">
        <v>369</v>
      </c>
      <c r="E39" s="342">
        <f>SUM(E37:E38)</f>
        <v>808.50208834581088</v>
      </c>
      <c r="F39" s="342">
        <f t="shared" ref="F39:AI39" si="7">SUM(F37:F38)</f>
        <v>-2.2830734935094341</v>
      </c>
      <c r="G39" s="342">
        <f t="shared" si="7"/>
        <v>-2.2830734935094341</v>
      </c>
      <c r="H39" s="342">
        <f t="shared" si="7"/>
        <v>-2.2830734935094341</v>
      </c>
      <c r="I39" s="342">
        <f t="shared" si="7"/>
        <v>-2.2830734935094341</v>
      </c>
      <c r="J39" s="342">
        <f t="shared" si="7"/>
        <v>-2.2830734935094341</v>
      </c>
      <c r="K39" s="342">
        <f t="shared" si="7"/>
        <v>-2.2830734935094341</v>
      </c>
      <c r="L39" s="342">
        <f t="shared" si="7"/>
        <v>-2.2830734935094341</v>
      </c>
      <c r="M39" s="342">
        <f t="shared" si="7"/>
        <v>-2.2830734935094341</v>
      </c>
      <c r="N39" s="342">
        <f t="shared" si="7"/>
        <v>-2.2830734935094341</v>
      </c>
      <c r="O39" s="342">
        <f t="shared" si="7"/>
        <v>-2.2830734935094341</v>
      </c>
      <c r="P39" s="342">
        <f t="shared" si="7"/>
        <v>-2.2830734935094341</v>
      </c>
      <c r="Q39" s="342">
        <f t="shared" si="7"/>
        <v>-2.2830734935094341</v>
      </c>
      <c r="R39" s="342">
        <f t="shared" si="7"/>
        <v>-2.2830734935094341</v>
      </c>
      <c r="S39" s="342">
        <f t="shared" si="7"/>
        <v>-2.2830734935094341</v>
      </c>
      <c r="T39" s="342">
        <f t="shared" si="7"/>
        <v>-2.2830734935094341</v>
      </c>
      <c r="U39" s="342">
        <f t="shared" si="7"/>
        <v>-2.2830734935094341</v>
      </c>
      <c r="V39" s="342">
        <f t="shared" si="7"/>
        <v>-2.2830734935094341</v>
      </c>
      <c r="W39" s="342">
        <f t="shared" si="7"/>
        <v>-2.2830734935094341</v>
      </c>
      <c r="X39" s="342">
        <f t="shared" si="7"/>
        <v>-2.2830734935094368</v>
      </c>
      <c r="Y39" s="342">
        <f t="shared" si="7"/>
        <v>-6.2705590331756642E-2</v>
      </c>
      <c r="Z39" s="342">
        <f t="shared" si="7"/>
        <v>-6.2705590331756642E-2</v>
      </c>
      <c r="AA39" s="342">
        <f t="shared" si="7"/>
        <v>-6.2705590331756642E-2</v>
      </c>
      <c r="AB39" s="342">
        <f t="shared" si="7"/>
        <v>-6.2705590331756642E-2</v>
      </c>
      <c r="AC39" s="342">
        <f t="shared" si="7"/>
        <v>-6.2705590331756642E-2</v>
      </c>
      <c r="AD39" s="342">
        <f t="shared" si="7"/>
        <v>-6.2705590331756642E-2</v>
      </c>
      <c r="AE39" s="342">
        <f t="shared" si="7"/>
        <v>-6.2705590331756642E-2</v>
      </c>
      <c r="AF39" s="342">
        <f t="shared" si="7"/>
        <v>-6.2705590331756642E-2</v>
      </c>
      <c r="AG39" s="342">
        <f t="shared" si="7"/>
        <v>0</v>
      </c>
      <c r="AH39" s="342">
        <f t="shared" si="7"/>
        <v>0</v>
      </c>
      <c r="AI39" s="342">
        <f t="shared" si="7"/>
        <v>0</v>
      </c>
      <c r="AJ39" s="662" t="s">
        <v>490</v>
      </c>
      <c r="AK39" s="663"/>
      <c r="AL39" s="663"/>
      <c r="AM39" s="663"/>
      <c r="AN39" s="663"/>
      <c r="AO39" s="664"/>
    </row>
    <row r="40" spans="2:41" ht="15.75" thickBot="1" x14ac:dyDescent="0.3">
      <c r="B40" s="15"/>
      <c r="C40" s="16"/>
      <c r="D40" s="1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16"/>
      <c r="AK40" s="16"/>
      <c r="AL40" s="16"/>
      <c r="AM40" s="16"/>
      <c r="AN40" s="16"/>
      <c r="AO40" s="17"/>
    </row>
  </sheetData>
  <mergeCells count="36">
    <mergeCell ref="AJ34:AO34"/>
    <mergeCell ref="B35:B39"/>
    <mergeCell ref="AJ35:AO35"/>
    <mergeCell ref="AJ36:AO36"/>
    <mergeCell ref="AJ39:AO39"/>
    <mergeCell ref="AJ37:AO37"/>
    <mergeCell ref="AJ38:AO38"/>
    <mergeCell ref="B23:AO23"/>
    <mergeCell ref="B24:AO27"/>
    <mergeCell ref="AJ28:AO28"/>
    <mergeCell ref="B29:B33"/>
    <mergeCell ref="AJ30:AO30"/>
    <mergeCell ref="AJ33:AO33"/>
    <mergeCell ref="AJ29:AO29"/>
    <mergeCell ref="AJ31:AO31"/>
    <mergeCell ref="AJ32:AO32"/>
    <mergeCell ref="AJ17:AO17"/>
    <mergeCell ref="AJ18:AO18"/>
    <mergeCell ref="AJ20:AO20"/>
    <mergeCell ref="B17:B21"/>
    <mergeCell ref="AJ21:AO21"/>
    <mergeCell ref="AJ19:AO19"/>
    <mergeCell ref="AJ10:AO10"/>
    <mergeCell ref="AJ12:AO12"/>
    <mergeCell ref="AJ14:AO14"/>
    <mergeCell ref="AJ16:AO16"/>
    <mergeCell ref="B8:AO9"/>
    <mergeCell ref="B11:B15"/>
    <mergeCell ref="AJ13:AO13"/>
    <mergeCell ref="AJ11:AO11"/>
    <mergeCell ref="AJ15:AO15"/>
    <mergeCell ref="B2:AO2"/>
    <mergeCell ref="B3:AO3"/>
    <mergeCell ref="B4:AO4"/>
    <mergeCell ref="B7:AO7"/>
    <mergeCell ref="B5:AO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pageSetUpPr fitToPage="1"/>
  </sheetPr>
  <dimension ref="B1:Q30"/>
  <sheetViews>
    <sheetView zoomScale="90" zoomScaleNormal="90" workbookViewId="0"/>
  </sheetViews>
  <sheetFormatPr defaultRowHeight="15" x14ac:dyDescent="0.25"/>
  <cols>
    <col min="1" max="1" width="3.42578125" customWidth="1"/>
    <col min="2" max="2" width="25.28515625" customWidth="1"/>
  </cols>
  <sheetData>
    <row r="1" spans="2:17" ht="15.75" thickBot="1" x14ac:dyDescent="0.3"/>
    <row r="2" spans="2:17" ht="32.25" thickBot="1" x14ac:dyDescent="0.55000000000000004">
      <c r="B2" s="434" t="s">
        <v>0</v>
      </c>
      <c r="C2" s="435"/>
      <c r="D2" s="435"/>
      <c r="E2" s="435"/>
      <c r="F2" s="435"/>
      <c r="G2" s="435"/>
      <c r="H2" s="435"/>
      <c r="I2" s="435"/>
      <c r="J2" s="435"/>
      <c r="K2" s="435"/>
      <c r="L2" s="435"/>
      <c r="M2" s="435"/>
      <c r="N2" s="435"/>
      <c r="O2" s="435"/>
      <c r="P2" s="436"/>
    </row>
    <row r="3" spans="2:17" ht="32.25" thickBot="1" x14ac:dyDescent="0.55000000000000004">
      <c r="B3" s="448" t="s">
        <v>16</v>
      </c>
      <c r="C3" s="449"/>
      <c r="D3" s="449"/>
      <c r="E3" s="449"/>
      <c r="F3" s="449"/>
      <c r="G3" s="449"/>
      <c r="H3" s="449"/>
      <c r="I3" s="449"/>
      <c r="J3" s="449"/>
      <c r="K3" s="449"/>
      <c r="L3" s="449"/>
      <c r="M3" s="449"/>
      <c r="N3" s="449"/>
      <c r="O3" s="449"/>
      <c r="P3" s="450"/>
    </row>
    <row r="4" spans="2:17" x14ac:dyDescent="0.25">
      <c r="B4" s="451" t="s">
        <v>19</v>
      </c>
      <c r="C4" s="452"/>
      <c r="D4" s="452"/>
      <c r="E4" s="452"/>
      <c r="F4" s="452"/>
      <c r="G4" s="452"/>
      <c r="H4" s="452"/>
      <c r="I4" s="452"/>
      <c r="J4" s="452"/>
      <c r="K4" s="452"/>
      <c r="L4" s="452"/>
      <c r="M4" s="452"/>
      <c r="N4" s="452"/>
      <c r="O4" s="452"/>
      <c r="P4" s="453"/>
    </row>
    <row r="5" spans="2:17" x14ac:dyDescent="0.25">
      <c r="B5" s="7"/>
      <c r="C5" s="22" t="s">
        <v>20</v>
      </c>
      <c r="D5" s="22"/>
      <c r="E5" s="22"/>
      <c r="F5" s="22"/>
      <c r="G5" s="22"/>
      <c r="H5" s="22"/>
      <c r="I5" s="22"/>
      <c r="J5" s="22"/>
      <c r="K5" s="22"/>
      <c r="L5" s="22"/>
      <c r="M5" s="22"/>
      <c r="N5" s="22"/>
      <c r="O5" s="22"/>
      <c r="P5" s="27"/>
      <c r="Q5" s="22"/>
    </row>
    <row r="6" spans="2:17" x14ac:dyDescent="0.25">
      <c r="B6" s="454" t="s">
        <v>21</v>
      </c>
      <c r="C6" s="455"/>
      <c r="D6" s="455"/>
      <c r="E6" s="455"/>
      <c r="F6" s="455"/>
      <c r="G6" s="455"/>
      <c r="H6" s="455"/>
      <c r="I6" s="455"/>
      <c r="J6" s="455"/>
      <c r="K6" s="455"/>
      <c r="L6" s="455"/>
      <c r="M6" s="455"/>
      <c r="N6" s="455"/>
      <c r="O6" s="455"/>
      <c r="P6" s="456"/>
    </row>
    <row r="7" spans="2:17" x14ac:dyDescent="0.25">
      <c r="B7" s="7"/>
      <c r="C7" s="25" t="s">
        <v>513</v>
      </c>
      <c r="D7" s="2"/>
      <c r="E7" s="2"/>
      <c r="F7" s="2"/>
      <c r="G7" s="2"/>
      <c r="H7" s="2"/>
      <c r="I7" s="2"/>
      <c r="J7" s="2"/>
      <c r="K7" s="2"/>
      <c r="L7" s="2"/>
      <c r="M7" s="2"/>
      <c r="N7" s="2"/>
      <c r="O7" s="2"/>
      <c r="P7" s="14"/>
    </row>
    <row r="8" spans="2:17" x14ac:dyDescent="0.25">
      <c r="B8" s="7"/>
      <c r="C8" s="25" t="s">
        <v>22</v>
      </c>
      <c r="D8" s="2"/>
      <c r="E8" s="2"/>
      <c r="F8" s="2"/>
      <c r="G8" s="2"/>
      <c r="H8" s="2"/>
      <c r="I8" s="2"/>
      <c r="J8" s="2"/>
      <c r="K8" s="2"/>
      <c r="L8" s="2"/>
      <c r="M8" s="2"/>
      <c r="N8" s="2"/>
      <c r="O8" s="2"/>
      <c r="P8" s="14"/>
    </row>
    <row r="9" spans="2:17" x14ac:dyDescent="0.25">
      <c r="B9" s="7"/>
      <c r="C9" s="25" t="s">
        <v>23</v>
      </c>
      <c r="D9" s="2"/>
      <c r="E9" s="2"/>
      <c r="F9" s="2"/>
      <c r="G9" s="2"/>
      <c r="H9" s="2"/>
      <c r="I9" s="2"/>
      <c r="J9" s="2"/>
      <c r="K9" s="2"/>
      <c r="L9" s="2"/>
      <c r="M9" s="2"/>
      <c r="N9" s="2"/>
      <c r="O9" s="2"/>
      <c r="P9" s="14"/>
    </row>
    <row r="10" spans="2:17" x14ac:dyDescent="0.25">
      <c r="B10" s="7"/>
      <c r="C10" s="25"/>
      <c r="D10" s="2"/>
      <c r="E10" s="2"/>
      <c r="F10" s="2"/>
      <c r="G10" s="2"/>
      <c r="H10" s="2"/>
      <c r="I10" s="2"/>
      <c r="J10" s="2"/>
      <c r="K10" s="2"/>
      <c r="L10" s="2"/>
      <c r="M10" s="2"/>
      <c r="N10" s="2"/>
      <c r="O10" s="2"/>
      <c r="P10" s="14"/>
    </row>
    <row r="11" spans="2:17" ht="40.5" customHeight="1" x14ac:dyDescent="0.25">
      <c r="B11" s="442" t="s">
        <v>26</v>
      </c>
      <c r="C11" s="443"/>
      <c r="D11" s="443"/>
      <c r="E11" s="443"/>
      <c r="F11" s="443"/>
      <c r="G11" s="443"/>
      <c r="H11" s="443"/>
      <c r="I11" s="443"/>
      <c r="J11" s="443"/>
      <c r="K11" s="443"/>
      <c r="L11" s="443"/>
      <c r="M11" s="443"/>
      <c r="N11" s="443"/>
      <c r="O11" s="443"/>
      <c r="P11" s="444"/>
    </row>
    <row r="12" spans="2:17" ht="32.25" customHeight="1" thickBot="1" x14ac:dyDescent="0.3">
      <c r="B12" s="422" t="s">
        <v>24</v>
      </c>
      <c r="C12" s="423"/>
      <c r="D12" s="423"/>
      <c r="E12" s="423"/>
      <c r="F12" s="423"/>
      <c r="G12" s="423"/>
      <c r="H12" s="423"/>
      <c r="I12" s="423"/>
      <c r="J12" s="423"/>
      <c r="K12" s="423"/>
      <c r="L12" s="423"/>
      <c r="M12" s="423"/>
      <c r="N12" s="423"/>
      <c r="O12" s="423"/>
      <c r="P12" s="424"/>
    </row>
    <row r="13" spans="2:17" ht="15.75" thickBot="1" x14ac:dyDescent="0.3">
      <c r="B13" s="416" t="s">
        <v>25</v>
      </c>
      <c r="C13" s="417"/>
      <c r="D13" s="417"/>
      <c r="E13" s="417"/>
      <c r="F13" s="417"/>
      <c r="G13" s="417"/>
      <c r="H13" s="417"/>
      <c r="I13" s="417"/>
      <c r="J13" s="417"/>
      <c r="K13" s="417"/>
      <c r="L13" s="417"/>
      <c r="M13" s="417"/>
      <c r="N13" s="417"/>
      <c r="O13" s="417"/>
      <c r="P13" s="418"/>
    </row>
    <row r="14" spans="2:17" ht="35.25" customHeight="1" x14ac:dyDescent="0.25">
      <c r="B14" s="445" t="s">
        <v>27</v>
      </c>
      <c r="C14" s="446"/>
      <c r="D14" s="446"/>
      <c r="E14" s="446"/>
      <c r="F14" s="446"/>
      <c r="G14" s="446"/>
      <c r="H14" s="446"/>
      <c r="I14" s="446"/>
      <c r="J14" s="446"/>
      <c r="K14" s="446"/>
      <c r="L14" s="446"/>
      <c r="M14" s="446"/>
      <c r="N14" s="446"/>
      <c r="O14" s="446"/>
      <c r="P14" s="447"/>
    </row>
    <row r="15" spans="2:17" x14ac:dyDescent="0.25">
      <c r="B15" s="7"/>
      <c r="C15" s="2"/>
      <c r="D15" s="2"/>
      <c r="E15" s="2"/>
      <c r="F15" s="2"/>
      <c r="G15" s="2"/>
      <c r="H15" s="2"/>
      <c r="I15" s="2"/>
      <c r="J15" s="2"/>
      <c r="K15" s="2"/>
      <c r="L15" s="2"/>
      <c r="M15" s="2"/>
      <c r="N15" s="2"/>
      <c r="O15" s="2"/>
      <c r="P15" s="14"/>
    </row>
    <row r="16" spans="2:17" ht="18.75" thickBot="1" x14ac:dyDescent="0.3">
      <c r="B16" s="7"/>
      <c r="C16" s="437" t="s">
        <v>28</v>
      </c>
      <c r="D16" s="437"/>
      <c r="E16" s="437"/>
      <c r="F16" s="437" t="s">
        <v>29</v>
      </c>
      <c r="G16" s="437" t="s">
        <v>30</v>
      </c>
      <c r="H16" s="437" t="s">
        <v>31</v>
      </c>
      <c r="I16" s="437" t="s">
        <v>32</v>
      </c>
      <c r="J16" s="437" t="s">
        <v>33</v>
      </c>
      <c r="K16" s="2"/>
      <c r="L16" s="2"/>
      <c r="M16" s="2"/>
      <c r="N16" s="2"/>
      <c r="O16" s="2"/>
      <c r="P16" s="14"/>
    </row>
    <row r="17" spans="2:16" ht="15.75" thickBot="1" x14ac:dyDescent="0.3">
      <c r="B17" s="7"/>
      <c r="C17" s="438" t="s">
        <v>34</v>
      </c>
      <c r="D17" s="438"/>
      <c r="E17" s="438"/>
      <c r="F17" s="32" t="s">
        <v>35</v>
      </c>
      <c r="G17" s="33">
        <v>2.4532382439539275</v>
      </c>
      <c r="H17" s="34">
        <v>2.3460145415619369</v>
      </c>
      <c r="I17" s="35">
        <v>2.7566081169645457E-2</v>
      </c>
      <c r="J17" s="36">
        <v>7.9657621222345196E-2</v>
      </c>
      <c r="K17" s="2"/>
      <c r="L17" s="2"/>
      <c r="M17" s="2"/>
      <c r="N17" s="2"/>
      <c r="O17" s="2"/>
      <c r="P17" s="14"/>
    </row>
    <row r="18" spans="2:16" ht="15.75" thickBot="1" x14ac:dyDescent="0.3">
      <c r="B18" s="23"/>
      <c r="C18" s="18"/>
      <c r="D18" s="2"/>
      <c r="E18" s="37"/>
      <c r="F18" s="37"/>
      <c r="G18" s="38"/>
      <c r="H18" s="38"/>
      <c r="I18" s="2"/>
      <c r="J18" s="2"/>
      <c r="K18" s="2"/>
      <c r="L18" s="2"/>
      <c r="M18" s="2"/>
      <c r="N18" s="2"/>
      <c r="O18" s="2"/>
      <c r="P18" s="14"/>
    </row>
    <row r="19" spans="2:16" ht="15.75" thickBot="1" x14ac:dyDescent="0.3">
      <c r="B19" s="7"/>
      <c r="C19" s="2"/>
      <c r="D19" s="2"/>
      <c r="E19" s="2"/>
      <c r="F19" s="2"/>
      <c r="G19" s="2"/>
      <c r="H19" s="2"/>
      <c r="I19" s="2"/>
      <c r="J19" s="439" t="s">
        <v>36</v>
      </c>
      <c r="K19" s="440"/>
      <c r="L19" s="440"/>
      <c r="M19" s="440"/>
      <c r="N19" s="440"/>
      <c r="O19" s="441"/>
      <c r="P19" s="14"/>
    </row>
    <row r="20" spans="2:16" x14ac:dyDescent="0.25">
      <c r="B20" s="7"/>
      <c r="C20" s="2"/>
      <c r="D20" s="2"/>
      <c r="E20" s="2"/>
      <c r="F20" s="2"/>
      <c r="G20" s="2"/>
      <c r="H20" s="2"/>
      <c r="I20" s="2"/>
      <c r="J20" s="2"/>
      <c r="K20" s="2"/>
      <c r="L20" s="2"/>
      <c r="M20" s="2"/>
      <c r="N20" s="2"/>
      <c r="O20" s="2"/>
      <c r="P20" s="14"/>
    </row>
    <row r="21" spans="2:16" ht="48" customHeight="1" x14ac:dyDescent="0.25">
      <c r="B21" s="442" t="s">
        <v>37</v>
      </c>
      <c r="C21" s="443"/>
      <c r="D21" s="443"/>
      <c r="E21" s="443"/>
      <c r="F21" s="443"/>
      <c r="G21" s="443"/>
      <c r="H21" s="443"/>
      <c r="I21" s="443"/>
      <c r="J21" s="443"/>
      <c r="K21" s="443"/>
      <c r="L21" s="443"/>
      <c r="M21" s="443"/>
      <c r="N21" s="443"/>
      <c r="O21" s="443"/>
      <c r="P21" s="444"/>
    </row>
    <row r="22" spans="2:16" ht="31.5" customHeight="1" x14ac:dyDescent="0.25">
      <c r="B22" s="442" t="s">
        <v>39</v>
      </c>
      <c r="C22" s="443"/>
      <c r="D22" s="443"/>
      <c r="E22" s="443"/>
      <c r="F22" s="443"/>
      <c r="G22" s="443"/>
      <c r="H22" s="443"/>
      <c r="I22" s="443"/>
      <c r="J22" s="443"/>
      <c r="K22" s="443"/>
      <c r="L22" s="443"/>
      <c r="M22" s="443"/>
      <c r="N22" s="443"/>
      <c r="O22" s="443"/>
      <c r="P22" s="444"/>
    </row>
    <row r="23" spans="2:16" ht="30.75" customHeight="1" x14ac:dyDescent="0.25">
      <c r="B23" s="442" t="s">
        <v>38</v>
      </c>
      <c r="C23" s="443"/>
      <c r="D23" s="443"/>
      <c r="E23" s="443"/>
      <c r="F23" s="443"/>
      <c r="G23" s="443"/>
      <c r="H23" s="443"/>
      <c r="I23" s="443"/>
      <c r="J23" s="443"/>
      <c r="K23" s="443"/>
      <c r="L23" s="443"/>
      <c r="M23" s="443"/>
      <c r="N23" s="443"/>
      <c r="O23" s="443"/>
      <c r="P23" s="444"/>
    </row>
    <row r="24" spans="2:16" ht="15.75" thickBot="1" x14ac:dyDescent="0.3">
      <c r="B24" s="15"/>
      <c r="C24" s="16"/>
      <c r="D24" s="16"/>
      <c r="E24" s="16"/>
      <c r="F24" s="16"/>
      <c r="G24" s="16"/>
      <c r="H24" s="16"/>
      <c r="I24" s="16"/>
      <c r="J24" s="16"/>
      <c r="K24" s="16"/>
      <c r="L24" s="16"/>
      <c r="M24" s="16"/>
      <c r="N24" s="16"/>
      <c r="O24" s="16"/>
      <c r="P24" s="17"/>
    </row>
    <row r="25" spans="2:16" ht="15.75" thickBot="1" x14ac:dyDescent="0.3">
      <c r="B25" s="416" t="s">
        <v>40</v>
      </c>
      <c r="C25" s="417"/>
      <c r="D25" s="417"/>
      <c r="E25" s="417"/>
      <c r="F25" s="417"/>
      <c r="G25" s="417"/>
      <c r="H25" s="417"/>
      <c r="I25" s="417"/>
      <c r="J25" s="417"/>
      <c r="K25" s="417"/>
      <c r="L25" s="417"/>
      <c r="M25" s="417"/>
      <c r="N25" s="417"/>
      <c r="O25" s="417"/>
      <c r="P25" s="418"/>
    </row>
    <row r="26" spans="2:16" ht="18.75" customHeight="1" x14ac:dyDescent="0.25">
      <c r="B26" s="407" t="s">
        <v>41</v>
      </c>
      <c r="C26" s="408"/>
      <c r="D26" s="408"/>
      <c r="E26" s="408"/>
      <c r="F26" s="408"/>
      <c r="G26" s="408"/>
      <c r="H26" s="408"/>
      <c r="I26" s="408"/>
      <c r="J26" s="408"/>
      <c r="K26" s="408"/>
      <c r="L26" s="408"/>
      <c r="M26" s="408"/>
      <c r="N26" s="408"/>
      <c r="O26" s="408"/>
      <c r="P26" s="409"/>
    </row>
    <row r="27" spans="2:16" x14ac:dyDescent="0.25">
      <c r="B27" s="46"/>
      <c r="C27" s="47"/>
      <c r="D27" s="47"/>
      <c r="E27" s="47"/>
      <c r="F27" s="47"/>
      <c r="G27" s="47"/>
      <c r="H27" s="47"/>
      <c r="I27" s="47"/>
      <c r="J27" s="47"/>
      <c r="K27" s="47"/>
      <c r="L27" s="47"/>
      <c r="M27" s="47"/>
      <c r="N27" s="47"/>
      <c r="O27" s="47"/>
      <c r="P27" s="48"/>
    </row>
    <row r="28" spans="2:16" ht="18" x14ac:dyDescent="0.25">
      <c r="B28" s="49" t="s">
        <v>42</v>
      </c>
      <c r="C28" s="49" t="s">
        <v>43</v>
      </c>
      <c r="D28" s="49" t="s">
        <v>44</v>
      </c>
      <c r="E28" s="49" t="s">
        <v>45</v>
      </c>
      <c r="F28" s="40"/>
      <c r="G28" s="40"/>
      <c r="H28" s="40"/>
      <c r="I28" s="40"/>
      <c r="J28" s="40"/>
      <c r="K28" s="40"/>
      <c r="L28" s="40"/>
      <c r="M28" s="40"/>
      <c r="N28" s="40"/>
      <c r="O28" s="40"/>
      <c r="P28" s="41"/>
    </row>
    <row r="29" spans="2:16" x14ac:dyDescent="0.25">
      <c r="B29" s="49" t="s">
        <v>40</v>
      </c>
      <c r="C29" s="45">
        <v>1</v>
      </c>
      <c r="D29" s="45">
        <v>25</v>
      </c>
      <c r="E29" s="45">
        <v>298</v>
      </c>
      <c r="F29" s="40"/>
      <c r="G29" s="40"/>
      <c r="H29" s="40"/>
      <c r="I29" s="40"/>
      <c r="J29" s="40"/>
      <c r="K29" s="40"/>
      <c r="L29" s="40"/>
      <c r="M29" s="40"/>
      <c r="N29" s="40"/>
      <c r="O29" s="40"/>
      <c r="P29" s="41"/>
    </row>
    <row r="30" spans="2:16" ht="15.75" thickBot="1" x14ac:dyDescent="0.3">
      <c r="B30" s="15"/>
      <c r="C30" s="16"/>
      <c r="D30" s="16"/>
      <c r="E30" s="16"/>
      <c r="F30" s="42"/>
      <c r="G30" s="42"/>
      <c r="H30" s="42"/>
      <c r="I30" s="42"/>
      <c r="J30" s="42"/>
      <c r="K30" s="42"/>
      <c r="L30" s="42"/>
      <c r="M30" s="42"/>
      <c r="N30" s="42"/>
      <c r="O30" s="42"/>
      <c r="P30" s="43"/>
    </row>
  </sheetData>
  <mergeCells count="19">
    <mergeCell ref="B11:P11"/>
    <mergeCell ref="B13:P13"/>
    <mergeCell ref="B14:P14"/>
    <mergeCell ref="B12:P12"/>
    <mergeCell ref="B2:P2"/>
    <mergeCell ref="B3:P3"/>
    <mergeCell ref="B4:P4"/>
    <mergeCell ref="B6:P6"/>
    <mergeCell ref="B25:P25"/>
    <mergeCell ref="B26:P26"/>
    <mergeCell ref="C16:D16"/>
    <mergeCell ref="E16:F16"/>
    <mergeCell ref="G16:H16"/>
    <mergeCell ref="I16:J16"/>
    <mergeCell ref="C17:E17"/>
    <mergeCell ref="J19:O19"/>
    <mergeCell ref="B21:P21"/>
    <mergeCell ref="B22:P22"/>
    <mergeCell ref="B23:P23"/>
  </mergeCells>
  <pageMargins left="0.7" right="0.7" top="0.75" bottom="0.75" header="0.3" footer="0.3"/>
  <pageSetup paperSize="9" scale="7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P24"/>
  <sheetViews>
    <sheetView zoomScale="90" zoomScaleNormal="90" workbookViewId="0"/>
  </sheetViews>
  <sheetFormatPr defaultRowHeight="15" x14ac:dyDescent="0.25"/>
  <cols>
    <col min="1" max="1" width="3.5703125" customWidth="1"/>
    <col min="15" max="15" width="20.140625" customWidth="1"/>
  </cols>
  <sheetData>
    <row r="1" spans="2:16" ht="15.75" thickBot="1" x14ac:dyDescent="0.3"/>
    <row r="2" spans="2:16" ht="32.25" thickBot="1" x14ac:dyDescent="0.55000000000000004">
      <c r="B2" s="434" t="s">
        <v>0</v>
      </c>
      <c r="C2" s="435"/>
      <c r="D2" s="435"/>
      <c r="E2" s="435"/>
      <c r="F2" s="435"/>
      <c r="G2" s="435"/>
      <c r="H2" s="435"/>
      <c r="I2" s="435"/>
      <c r="J2" s="435"/>
      <c r="K2" s="435"/>
      <c r="L2" s="435"/>
      <c r="M2" s="435"/>
      <c r="N2" s="435"/>
      <c r="O2" s="435"/>
      <c r="P2" s="436"/>
    </row>
    <row r="3" spans="2:16" ht="32.25" thickBot="1" x14ac:dyDescent="0.55000000000000004">
      <c r="B3" s="434" t="s">
        <v>57</v>
      </c>
      <c r="C3" s="435"/>
      <c r="D3" s="435"/>
      <c r="E3" s="435"/>
      <c r="F3" s="435"/>
      <c r="G3" s="435"/>
      <c r="H3" s="435"/>
      <c r="I3" s="435"/>
      <c r="J3" s="435"/>
      <c r="K3" s="435"/>
      <c r="L3" s="435"/>
      <c r="M3" s="435"/>
      <c r="N3" s="435"/>
      <c r="O3" s="435"/>
      <c r="P3" s="436"/>
    </row>
    <row r="4" spans="2:16" ht="15.75" x14ac:dyDescent="0.25">
      <c r="B4" s="3" t="s">
        <v>58</v>
      </c>
      <c r="C4" s="63"/>
      <c r="D4" s="63"/>
      <c r="E4" s="63"/>
      <c r="F4" s="63"/>
      <c r="G4" s="63"/>
      <c r="H4" s="63"/>
      <c r="I4" s="63"/>
      <c r="J4" s="63"/>
      <c r="K4" s="63"/>
      <c r="L4" s="12"/>
      <c r="M4" s="12"/>
      <c r="N4" s="12"/>
      <c r="O4" s="12"/>
      <c r="P4" s="13"/>
    </row>
    <row r="5" spans="2:16" ht="15.75" x14ac:dyDescent="0.25">
      <c r="B5" s="5" t="s">
        <v>59</v>
      </c>
      <c r="C5" s="58"/>
      <c r="D5" s="58"/>
      <c r="E5" s="58"/>
      <c r="F5" s="58"/>
      <c r="G5" s="58"/>
      <c r="H5" s="58"/>
      <c r="I5" s="58"/>
      <c r="J5" s="58"/>
      <c r="K5" s="58"/>
      <c r="L5" s="2"/>
      <c r="M5" s="2"/>
      <c r="N5" s="2"/>
      <c r="O5" s="2"/>
      <c r="P5" s="14"/>
    </row>
    <row r="6" spans="2:16" x14ac:dyDescent="0.25">
      <c r="B6" s="60"/>
      <c r="C6" s="58"/>
      <c r="D6" s="58"/>
      <c r="E6" s="58"/>
      <c r="F6" s="58"/>
      <c r="G6" s="58"/>
      <c r="H6" s="58"/>
      <c r="I6" s="58"/>
      <c r="J6" s="58"/>
      <c r="K6" s="58"/>
      <c r="L6" s="2"/>
      <c r="M6" s="2"/>
      <c r="N6" s="2"/>
      <c r="O6" s="2"/>
      <c r="P6" s="14"/>
    </row>
    <row r="7" spans="2:16" x14ac:dyDescent="0.25">
      <c r="B7" s="361" t="s">
        <v>497</v>
      </c>
      <c r="C7" s="58"/>
      <c r="D7" s="58"/>
      <c r="E7" s="58"/>
      <c r="F7" s="58"/>
      <c r="G7" s="58"/>
      <c r="H7" s="58"/>
      <c r="I7" s="58"/>
      <c r="J7" s="58"/>
      <c r="K7" s="58"/>
      <c r="L7" s="2"/>
      <c r="M7" s="57" t="s">
        <v>60</v>
      </c>
      <c r="N7" s="2"/>
      <c r="O7" s="2"/>
      <c r="P7" s="14"/>
    </row>
    <row r="8" spans="2:16" x14ac:dyDescent="0.25">
      <c r="B8" s="361"/>
      <c r="C8" s="58" t="s">
        <v>61</v>
      </c>
      <c r="D8" s="58"/>
      <c r="E8" s="58"/>
      <c r="F8" s="58"/>
      <c r="G8" s="58"/>
      <c r="H8" s="58"/>
      <c r="I8" s="58"/>
      <c r="J8" s="58"/>
      <c r="K8" s="58"/>
      <c r="L8" s="2"/>
      <c r="M8" s="57"/>
      <c r="N8" s="2"/>
      <c r="O8" s="2"/>
      <c r="P8" s="14"/>
    </row>
    <row r="9" spans="2:16" x14ac:dyDescent="0.25">
      <c r="B9" s="60"/>
      <c r="C9" s="58"/>
      <c r="D9" s="58"/>
      <c r="E9" s="58"/>
      <c r="F9" s="58"/>
      <c r="G9" s="58"/>
      <c r="H9" s="58"/>
      <c r="I9" s="58"/>
      <c r="J9" s="58"/>
      <c r="K9" s="58"/>
      <c r="L9" s="2"/>
      <c r="M9" s="57"/>
      <c r="N9" s="2"/>
      <c r="O9" s="2"/>
      <c r="P9" s="14"/>
    </row>
    <row r="10" spans="2:16" ht="15" customHeight="1" x14ac:dyDescent="0.25">
      <c r="B10" s="361" t="s">
        <v>498</v>
      </c>
      <c r="C10" s="58"/>
      <c r="D10" s="58"/>
      <c r="E10" s="58"/>
      <c r="F10" s="58"/>
      <c r="G10" s="58"/>
      <c r="H10" s="58"/>
      <c r="I10" s="58"/>
      <c r="J10" s="58"/>
      <c r="K10" s="58"/>
      <c r="L10" s="2"/>
      <c r="M10" s="457" t="s">
        <v>431</v>
      </c>
      <c r="N10" s="457"/>
      <c r="O10" s="457"/>
      <c r="P10" s="14"/>
    </row>
    <row r="11" spans="2:16" ht="15" customHeight="1" x14ac:dyDescent="0.25">
      <c r="B11" s="361"/>
      <c r="C11" s="58" t="s">
        <v>62</v>
      </c>
      <c r="D11" s="58"/>
      <c r="E11" s="58"/>
      <c r="F11" s="58"/>
      <c r="G11" s="58"/>
      <c r="H11" s="58"/>
      <c r="I11" s="58"/>
      <c r="J11" s="58"/>
      <c r="K11" s="58"/>
      <c r="L11" s="2"/>
      <c r="M11" s="457"/>
      <c r="N11" s="457"/>
      <c r="O11" s="457"/>
      <c r="P11" s="14"/>
    </row>
    <row r="12" spans="2:16" x14ac:dyDescent="0.25">
      <c r="B12" s="60"/>
      <c r="C12" s="58"/>
      <c r="D12" s="58"/>
      <c r="E12" s="58"/>
      <c r="F12" s="58"/>
      <c r="G12" s="58"/>
      <c r="H12" s="58"/>
      <c r="I12" s="58"/>
      <c r="J12" s="58"/>
      <c r="K12" s="58"/>
      <c r="L12" s="2"/>
      <c r="M12" s="57"/>
      <c r="N12" s="2"/>
      <c r="O12" s="2"/>
      <c r="P12" s="14"/>
    </row>
    <row r="13" spans="2:16" x14ac:dyDescent="0.25">
      <c r="B13" s="361" t="s">
        <v>499</v>
      </c>
      <c r="C13" s="58"/>
      <c r="D13" s="58"/>
      <c r="E13" s="58"/>
      <c r="F13" s="58"/>
      <c r="G13" s="58"/>
      <c r="H13" s="58"/>
      <c r="I13" s="58"/>
      <c r="J13" s="58"/>
      <c r="K13" s="58"/>
      <c r="L13" s="2"/>
      <c r="M13" s="57" t="s">
        <v>63</v>
      </c>
      <c r="N13" s="2"/>
      <c r="O13" s="2"/>
      <c r="P13" s="14"/>
    </row>
    <row r="14" spans="2:16" x14ac:dyDescent="0.25">
      <c r="B14" s="361"/>
      <c r="C14" s="58" t="s">
        <v>64</v>
      </c>
      <c r="D14" s="58"/>
      <c r="E14" s="58"/>
      <c r="F14" s="58"/>
      <c r="G14" s="58"/>
      <c r="H14" s="58"/>
      <c r="I14" s="58"/>
      <c r="J14" s="58"/>
      <c r="K14" s="58"/>
      <c r="L14" s="2"/>
      <c r="M14" s="57"/>
      <c r="N14" s="2"/>
      <c r="O14" s="2"/>
      <c r="P14" s="14"/>
    </row>
    <row r="15" spans="2:16" x14ac:dyDescent="0.25">
      <c r="B15" s="60"/>
      <c r="C15" s="58"/>
      <c r="D15" s="58"/>
      <c r="E15" s="58"/>
      <c r="F15" s="58"/>
      <c r="G15" s="58"/>
      <c r="H15" s="58"/>
      <c r="I15" s="58"/>
      <c r="J15" s="58"/>
      <c r="K15" s="58"/>
      <c r="L15" s="2"/>
      <c r="M15" s="57"/>
      <c r="N15" s="2"/>
      <c r="O15" s="2"/>
      <c r="P15" s="14"/>
    </row>
    <row r="16" spans="2:16" x14ac:dyDescent="0.25">
      <c r="B16" s="361" t="s">
        <v>500</v>
      </c>
      <c r="C16" s="361"/>
      <c r="D16" s="58"/>
      <c r="E16" s="58"/>
      <c r="F16" s="58"/>
      <c r="G16" s="58"/>
      <c r="H16" s="58"/>
      <c r="I16" s="58"/>
      <c r="J16" s="58"/>
      <c r="K16" s="58"/>
      <c r="L16" s="2"/>
      <c r="M16" s="57" t="s">
        <v>65</v>
      </c>
      <c r="N16" s="2"/>
      <c r="O16" s="2"/>
      <c r="P16" s="14"/>
    </row>
    <row r="17" spans="2:16" x14ac:dyDescent="0.25">
      <c r="B17" s="361"/>
      <c r="C17" s="58" t="s">
        <v>66</v>
      </c>
      <c r="D17" s="58"/>
      <c r="E17" s="58"/>
      <c r="F17" s="58"/>
      <c r="G17" s="58"/>
      <c r="H17" s="58"/>
      <c r="I17" s="58"/>
      <c r="J17" s="58"/>
      <c r="K17" s="58"/>
      <c r="L17" s="2"/>
      <c r="M17" s="57"/>
      <c r="N17" s="2"/>
      <c r="O17" s="2"/>
      <c r="P17" s="14"/>
    </row>
    <row r="18" spans="2:16" x14ac:dyDescent="0.25">
      <c r="B18" s="60"/>
      <c r="C18" s="58"/>
      <c r="D18" s="58"/>
      <c r="E18" s="58"/>
      <c r="F18" s="58"/>
      <c r="G18" s="58"/>
      <c r="H18" s="58"/>
      <c r="I18" s="58"/>
      <c r="J18" s="58"/>
      <c r="K18" s="58"/>
      <c r="L18" s="2"/>
      <c r="M18" s="57"/>
      <c r="N18" s="2"/>
      <c r="O18" s="2"/>
      <c r="P18" s="14"/>
    </row>
    <row r="19" spans="2:16" x14ac:dyDescent="0.25">
      <c r="B19" s="361" t="s">
        <v>501</v>
      </c>
      <c r="C19" s="58"/>
      <c r="D19" s="58"/>
      <c r="E19" s="58"/>
      <c r="F19" s="58"/>
      <c r="G19" s="58"/>
      <c r="H19" s="58"/>
      <c r="I19" s="58"/>
      <c r="J19" s="58"/>
      <c r="K19" s="58"/>
      <c r="L19" s="2"/>
      <c r="M19" s="57" t="s">
        <v>67</v>
      </c>
      <c r="N19" s="2"/>
      <c r="O19" s="2"/>
      <c r="P19" s="14"/>
    </row>
    <row r="20" spans="2:16" x14ac:dyDescent="0.25">
      <c r="B20" s="361"/>
      <c r="C20" s="58" t="s">
        <v>68</v>
      </c>
      <c r="D20" s="58"/>
      <c r="E20" s="58"/>
      <c r="F20" s="58"/>
      <c r="G20" s="58"/>
      <c r="H20" s="58"/>
      <c r="I20" s="58"/>
      <c r="J20" s="58"/>
      <c r="K20" s="58"/>
      <c r="L20" s="2"/>
      <c r="M20" s="57"/>
      <c r="N20" s="2"/>
      <c r="O20" s="2"/>
      <c r="P20" s="14"/>
    </row>
    <row r="21" spans="2:16" x14ac:dyDescent="0.25">
      <c r="B21" s="60"/>
      <c r="C21" s="58"/>
      <c r="D21" s="58"/>
      <c r="E21" s="58"/>
      <c r="F21" s="58"/>
      <c r="G21" s="58"/>
      <c r="H21" s="58"/>
      <c r="I21" s="58"/>
      <c r="J21" s="58"/>
      <c r="K21" s="58"/>
      <c r="L21" s="2"/>
      <c r="M21" s="57"/>
      <c r="N21" s="2"/>
      <c r="O21" s="2"/>
      <c r="P21" s="14"/>
    </row>
    <row r="22" spans="2:16" x14ac:dyDescent="0.25">
      <c r="B22" s="361" t="s">
        <v>502</v>
      </c>
      <c r="C22" s="58"/>
      <c r="D22" s="58"/>
      <c r="E22" s="58"/>
      <c r="F22" s="58"/>
      <c r="G22" s="58"/>
      <c r="H22" s="58"/>
      <c r="I22" s="58"/>
      <c r="J22" s="58"/>
      <c r="K22" s="58"/>
      <c r="L22" s="2"/>
      <c r="M22" s="57" t="s">
        <v>493</v>
      </c>
      <c r="N22" s="2"/>
      <c r="O22" s="2"/>
      <c r="P22" s="14"/>
    </row>
    <row r="23" spans="2:16" x14ac:dyDescent="0.25">
      <c r="B23" s="60"/>
      <c r="C23" s="58" t="s">
        <v>69</v>
      </c>
      <c r="D23" s="58"/>
      <c r="E23" s="58"/>
      <c r="F23" s="58"/>
      <c r="G23" s="58"/>
      <c r="H23" s="58"/>
      <c r="I23" s="58"/>
      <c r="J23" s="58"/>
      <c r="K23" s="58"/>
      <c r="L23" s="2"/>
      <c r="M23" s="2"/>
      <c r="N23" s="2"/>
      <c r="O23" s="2"/>
      <c r="P23" s="14"/>
    </row>
    <row r="24" spans="2:16" ht="15.75" thickBot="1" x14ac:dyDescent="0.3">
      <c r="B24" s="68"/>
      <c r="C24" s="69"/>
      <c r="D24" s="69"/>
      <c r="E24" s="69"/>
      <c r="F24" s="69"/>
      <c r="G24" s="69"/>
      <c r="H24" s="69"/>
      <c r="I24" s="69"/>
      <c r="J24" s="69"/>
      <c r="K24" s="69"/>
      <c r="L24" s="16"/>
      <c r="M24" s="16"/>
      <c r="N24" s="16"/>
      <c r="O24" s="16"/>
      <c r="P24" s="17"/>
    </row>
  </sheetData>
  <mergeCells count="3">
    <mergeCell ref="B2:P2"/>
    <mergeCell ref="B3:P3"/>
    <mergeCell ref="M10:O11"/>
  </mergeCells>
  <pageMargins left="0.7" right="0.7" top="0.75" bottom="0.75" header="0.3" footer="0.3"/>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L32"/>
  <sheetViews>
    <sheetView zoomScale="90" zoomScaleNormal="90" workbookViewId="0">
      <selection activeCell="B2" sqref="B2:J2"/>
    </sheetView>
  </sheetViews>
  <sheetFormatPr defaultRowHeight="15" x14ac:dyDescent="0.25"/>
  <cols>
    <col min="1" max="1" width="4.42578125" customWidth="1"/>
    <col min="2" max="2" width="41.28515625" customWidth="1"/>
    <col min="3" max="3" width="22.28515625" customWidth="1"/>
    <col min="4" max="4" width="22.140625" customWidth="1"/>
    <col min="5" max="10" width="22.28515625" customWidth="1"/>
    <col min="12" max="12" width="9.140625" hidden="1" customWidth="1"/>
    <col min="13" max="13" width="0" hidden="1" customWidth="1"/>
  </cols>
  <sheetData>
    <row r="1" spans="2:12" ht="15.75" thickBot="1" x14ac:dyDescent="0.3"/>
    <row r="2" spans="2:12" ht="32.25" thickBot="1" x14ac:dyDescent="0.55000000000000004">
      <c r="B2" s="434" t="s">
        <v>0</v>
      </c>
      <c r="C2" s="435"/>
      <c r="D2" s="435"/>
      <c r="E2" s="435"/>
      <c r="F2" s="435"/>
      <c r="G2" s="435"/>
      <c r="H2" s="435"/>
      <c r="I2" s="435"/>
      <c r="J2" s="436"/>
      <c r="L2">
        <v>2019</v>
      </c>
    </row>
    <row r="3" spans="2:12" ht="32.25" thickBot="1" x14ac:dyDescent="0.55000000000000004">
      <c r="B3" s="434" t="s">
        <v>70</v>
      </c>
      <c r="C3" s="435"/>
      <c r="D3" s="435"/>
      <c r="E3" s="435"/>
      <c r="F3" s="435"/>
      <c r="G3" s="435"/>
      <c r="H3" s="435"/>
      <c r="I3" s="435"/>
      <c r="J3" s="436"/>
      <c r="L3">
        <v>2020</v>
      </c>
    </row>
    <row r="4" spans="2:12" ht="33.75" customHeight="1" thickBot="1" x14ac:dyDescent="0.3">
      <c r="B4" s="467" t="s">
        <v>71</v>
      </c>
      <c r="C4" s="468"/>
      <c r="D4" s="468"/>
      <c r="E4" s="468"/>
      <c r="F4" s="468"/>
      <c r="G4" s="468"/>
      <c r="H4" s="468"/>
      <c r="I4" s="468"/>
      <c r="J4" s="469"/>
      <c r="L4">
        <v>2021</v>
      </c>
    </row>
    <row r="5" spans="2:12" ht="15.75" thickBot="1" x14ac:dyDescent="0.3">
      <c r="B5" s="470" t="s">
        <v>80</v>
      </c>
      <c r="C5" s="471"/>
      <c r="D5" s="471"/>
      <c r="E5" s="471"/>
      <c r="F5" s="471"/>
      <c r="G5" s="471"/>
      <c r="H5" s="471"/>
      <c r="I5" s="471"/>
      <c r="J5" s="472"/>
      <c r="L5">
        <v>2022</v>
      </c>
    </row>
    <row r="6" spans="2:12" ht="15.75" x14ac:dyDescent="0.25">
      <c r="B6" s="61" t="s">
        <v>72</v>
      </c>
      <c r="C6" s="59"/>
      <c r="D6" s="62" t="s">
        <v>73</v>
      </c>
      <c r="E6" s="63"/>
      <c r="F6" s="63"/>
      <c r="G6" s="58"/>
      <c r="H6" s="58"/>
      <c r="I6" s="58"/>
      <c r="J6" s="64"/>
      <c r="L6">
        <v>2023</v>
      </c>
    </row>
    <row r="7" spans="2:12" ht="15.75" x14ac:dyDescent="0.25">
      <c r="B7" s="60"/>
      <c r="C7" s="1"/>
      <c r="D7" s="1"/>
      <c r="E7" s="58"/>
      <c r="F7" s="58"/>
      <c r="G7" s="58"/>
      <c r="H7" s="58"/>
      <c r="I7" s="58"/>
      <c r="J7" s="64"/>
      <c r="L7">
        <v>2024</v>
      </c>
    </row>
    <row r="8" spans="2:12" ht="15.75" x14ac:dyDescent="0.25">
      <c r="B8" s="60"/>
      <c r="C8" s="1"/>
      <c r="D8" s="1"/>
      <c r="E8" s="58"/>
      <c r="F8" s="58"/>
      <c r="G8" s="58"/>
      <c r="H8" s="58"/>
      <c r="I8" s="58"/>
      <c r="J8" s="64"/>
      <c r="L8">
        <v>2025</v>
      </c>
    </row>
    <row r="9" spans="2:12" ht="15.75" x14ac:dyDescent="0.25">
      <c r="B9" s="65" t="s">
        <v>82</v>
      </c>
      <c r="C9" s="58"/>
      <c r="D9" s="66" t="s">
        <v>74</v>
      </c>
      <c r="E9" s="58"/>
      <c r="F9" s="58"/>
      <c r="G9" s="58"/>
      <c r="H9" s="58"/>
      <c r="I9" s="58"/>
      <c r="J9" s="64"/>
      <c r="L9">
        <v>2026</v>
      </c>
    </row>
    <row r="10" spans="2:12" x14ac:dyDescent="0.25">
      <c r="B10" s="60"/>
      <c r="C10" s="58"/>
      <c r="D10" s="58"/>
      <c r="E10" s="58"/>
      <c r="F10" s="58"/>
      <c r="G10" s="58"/>
      <c r="H10" s="58"/>
      <c r="I10" s="58"/>
      <c r="J10" s="64"/>
      <c r="L10">
        <v>2027</v>
      </c>
    </row>
    <row r="11" spans="2:12" ht="15.75" x14ac:dyDescent="0.25">
      <c r="B11" s="65" t="s">
        <v>75</v>
      </c>
      <c r="C11" s="58"/>
      <c r="D11" s="66" t="s">
        <v>76</v>
      </c>
      <c r="E11" s="58"/>
      <c r="F11" s="58"/>
      <c r="G11" s="58"/>
      <c r="H11" s="58"/>
      <c r="I11" s="58"/>
      <c r="J11" s="64"/>
      <c r="L11">
        <v>2028</v>
      </c>
    </row>
    <row r="12" spans="2:12" ht="15.75" thickBot="1" x14ac:dyDescent="0.3">
      <c r="B12" s="60"/>
      <c r="C12" s="58"/>
      <c r="D12" s="58"/>
      <c r="E12" s="58"/>
      <c r="F12" s="58"/>
      <c r="G12" s="58"/>
      <c r="H12" s="58"/>
      <c r="I12" s="58"/>
      <c r="J12" s="64"/>
      <c r="L12">
        <v>2029</v>
      </c>
    </row>
    <row r="13" spans="2:12" ht="15.75" thickBot="1" x14ac:dyDescent="0.3">
      <c r="B13" s="65" t="s">
        <v>77</v>
      </c>
      <c r="C13" s="58"/>
      <c r="D13" s="67"/>
      <c r="E13" s="58" t="s">
        <v>79</v>
      </c>
      <c r="F13" s="58"/>
      <c r="G13" s="58"/>
      <c r="H13" s="58"/>
      <c r="I13" s="58"/>
      <c r="J13" s="64"/>
      <c r="L13">
        <v>2030</v>
      </c>
    </row>
    <row r="14" spans="2:12" ht="15.75" thickBot="1" x14ac:dyDescent="0.3">
      <c r="B14" s="60"/>
      <c r="C14" s="58"/>
      <c r="D14" s="58"/>
      <c r="E14" s="58"/>
      <c r="F14" s="58"/>
      <c r="G14" s="58"/>
      <c r="H14" s="58"/>
      <c r="I14" s="58"/>
      <c r="J14" s="64"/>
      <c r="L14">
        <v>2031</v>
      </c>
    </row>
    <row r="15" spans="2:12" ht="15.75" thickBot="1" x14ac:dyDescent="0.3">
      <c r="B15" s="65" t="s">
        <v>78</v>
      </c>
      <c r="C15" s="58"/>
      <c r="D15" s="67"/>
      <c r="E15" s="58" t="s">
        <v>79</v>
      </c>
      <c r="F15" s="58"/>
      <c r="G15" s="58"/>
      <c r="H15" s="58"/>
      <c r="I15" s="58"/>
      <c r="J15" s="64"/>
      <c r="L15">
        <v>2032</v>
      </c>
    </row>
    <row r="16" spans="2:12" ht="15.75" thickBot="1" x14ac:dyDescent="0.3">
      <c r="B16" s="60"/>
      <c r="C16" s="58"/>
      <c r="D16" s="58"/>
      <c r="E16" s="58"/>
      <c r="F16" s="58"/>
      <c r="G16" s="58"/>
      <c r="H16" s="58"/>
      <c r="I16" s="58"/>
      <c r="J16" s="64"/>
      <c r="L16">
        <v>2033</v>
      </c>
    </row>
    <row r="17" spans="2:12" ht="15.75" thickBot="1" x14ac:dyDescent="0.3">
      <c r="B17" s="470" t="s">
        <v>81</v>
      </c>
      <c r="C17" s="471"/>
      <c r="D17" s="471"/>
      <c r="E17" s="471"/>
      <c r="F17" s="471"/>
      <c r="G17" s="471"/>
      <c r="H17" s="471"/>
      <c r="I17" s="471"/>
      <c r="J17" s="472"/>
      <c r="L17">
        <v>2034</v>
      </c>
    </row>
    <row r="18" spans="2:12" ht="15.75" thickBot="1" x14ac:dyDescent="0.3">
      <c r="B18" s="294" t="s">
        <v>405</v>
      </c>
      <c r="C18" s="295"/>
      <c r="D18" s="295"/>
      <c r="E18" s="295"/>
      <c r="F18" s="295"/>
      <c r="G18" s="295"/>
      <c r="H18" s="295"/>
      <c r="I18" s="295"/>
      <c r="J18" s="296"/>
      <c r="L18">
        <v>2035</v>
      </c>
    </row>
    <row r="19" spans="2:12" x14ac:dyDescent="0.25">
      <c r="B19" s="458" t="s">
        <v>89</v>
      </c>
      <c r="C19" s="461" t="s">
        <v>509</v>
      </c>
      <c r="D19" s="462"/>
      <c r="E19" s="462"/>
      <c r="F19" s="462"/>
      <c r="G19" s="462"/>
      <c r="H19" s="462"/>
      <c r="I19" s="462"/>
      <c r="J19" s="463"/>
      <c r="L19">
        <v>2036</v>
      </c>
    </row>
    <row r="20" spans="2:12" x14ac:dyDescent="0.25">
      <c r="B20" s="459"/>
      <c r="C20" s="464" t="s">
        <v>90</v>
      </c>
      <c r="D20" s="465"/>
      <c r="E20" s="465"/>
      <c r="F20" s="465"/>
      <c r="G20" s="465"/>
      <c r="H20" s="465"/>
      <c r="I20" s="465"/>
      <c r="J20" s="466"/>
      <c r="L20">
        <v>2037</v>
      </c>
    </row>
    <row r="21" spans="2:12" ht="45" x14ac:dyDescent="0.25">
      <c r="B21" s="460"/>
      <c r="C21" s="71" t="s">
        <v>88</v>
      </c>
      <c r="D21" s="71" t="s">
        <v>83</v>
      </c>
      <c r="E21" s="71" t="s">
        <v>84</v>
      </c>
      <c r="F21" s="71" t="s">
        <v>85</v>
      </c>
      <c r="G21" s="71" t="s">
        <v>439</v>
      </c>
      <c r="H21" s="322" t="s">
        <v>440</v>
      </c>
      <c r="I21" s="322" t="s">
        <v>441</v>
      </c>
      <c r="J21" s="72" t="s">
        <v>86</v>
      </c>
      <c r="L21">
        <v>2038</v>
      </c>
    </row>
    <row r="22" spans="2:12" x14ac:dyDescent="0.25">
      <c r="B22" s="73" t="s">
        <v>4</v>
      </c>
      <c r="C22" s="399">
        <f>(SUM(Electricity!E144:J144))/1000</f>
        <v>0</v>
      </c>
      <c r="D22" s="399">
        <f>(SUM(Electricity!G144:J144))/1000</f>
        <v>0</v>
      </c>
      <c r="E22" s="399">
        <f>(SUM(Electricity!K144:O144))/1000</f>
        <v>0</v>
      </c>
      <c r="F22" s="399">
        <f>(SUM(Electricity!P144:T144))/1000</f>
        <v>0</v>
      </c>
      <c r="G22" s="399">
        <f>(SUM(Electricity!U144:Y144))/1000</f>
        <v>0</v>
      </c>
      <c r="H22" s="401">
        <f>(SUM(Electricity!Z144:AD144))/1000</f>
        <v>0</v>
      </c>
      <c r="I22" s="401">
        <f>(SUM(Electricity!AE144:AI144))/1000</f>
        <v>0</v>
      </c>
      <c r="J22" s="402">
        <f>(AVERAGE(Electricity!E144:AI144))/1000</f>
        <v>0</v>
      </c>
      <c r="L22">
        <v>2039</v>
      </c>
    </row>
    <row r="23" spans="2:12" ht="18" customHeight="1" x14ac:dyDescent="0.25">
      <c r="B23" s="73" t="s">
        <v>5</v>
      </c>
      <c r="C23" s="399">
        <f>(SUM('Transport - Residential'!E127:J127,'Transport - Freight'!E39:J39))/1000</f>
        <v>0</v>
      </c>
      <c r="D23" s="399">
        <f>(SUM('Transport - Residential'!G127:J127,'Transport - Freight'!G39:J39))/1000</f>
        <v>0</v>
      </c>
      <c r="E23" s="399">
        <f>(SUM('Transport - Residential'!K127:O127,'Transport - Freight'!K39:O39))/1000</f>
        <v>0</v>
      </c>
      <c r="F23" s="399">
        <f>(SUM('Transport - Residential'!P127:T127,'Transport - Freight'!P39:T39))/1000</f>
        <v>0</v>
      </c>
      <c r="G23" s="399">
        <f>(SUM('Transport - Residential'!U127:Y127,'Transport - Freight'!U39:Y39))/1000</f>
        <v>0</v>
      </c>
      <c r="H23" s="401">
        <f>(SUM('Transport - Residential'!Z127:AD127,'Transport - Freight'!Z39:AD39))/1000</f>
        <v>0</v>
      </c>
      <c r="I23" s="401">
        <f>(SUM('Transport - Residential'!AE127:AI127,'Transport - Freight'!AE39:AI39))/1000</f>
        <v>0</v>
      </c>
      <c r="J23" s="402">
        <f>(AVERAGE('Transport - Residential'!E127:AI127,'Transport - Freight'!E39:AI39))/1000</f>
        <v>0</v>
      </c>
      <c r="L23">
        <v>2040</v>
      </c>
    </row>
    <row r="24" spans="2:12" x14ac:dyDescent="0.25">
      <c r="B24" s="73" t="s">
        <v>87</v>
      </c>
      <c r="C24" s="399">
        <f>(SUM(Industry!E75:J75))/1000</f>
        <v>0</v>
      </c>
      <c r="D24" s="399">
        <f>(SUM(Industry!G75:J75))/1000</f>
        <v>0</v>
      </c>
      <c r="E24" s="399">
        <f>(SUM(Industry!K75:O75))/1000</f>
        <v>0</v>
      </c>
      <c r="F24" s="399">
        <f>(SUM(Industry!P75:T75))/1000</f>
        <v>0</v>
      </c>
      <c r="G24" s="399">
        <f>(SUM(Industry!U75:Y75))/1000</f>
        <v>0</v>
      </c>
      <c r="H24" s="401">
        <f>(SUM(Industry!Z75:AD75))/1000</f>
        <v>0</v>
      </c>
      <c r="I24" s="401">
        <f>(SUM(Industry!AE75:AI75))/1000</f>
        <v>0</v>
      </c>
      <c r="J24" s="402">
        <f>(AVERAGE(Industry!E75:AI75))/1000</f>
        <v>0</v>
      </c>
      <c r="L24">
        <v>2041</v>
      </c>
    </row>
    <row r="25" spans="2:12" x14ac:dyDescent="0.25">
      <c r="B25" s="73" t="s">
        <v>7</v>
      </c>
      <c r="C25" s="399">
        <f>(SUM(Waste!E40:J40))/1000</f>
        <v>0</v>
      </c>
      <c r="D25" s="399">
        <f>(SUM(Waste!G40:J40))/1000</f>
        <v>0</v>
      </c>
      <c r="E25" s="399">
        <f>(SUM(Waste!K40:O40))/1000</f>
        <v>0</v>
      </c>
      <c r="F25" s="399">
        <f>(SUM(Waste!P40:T40))/1000</f>
        <v>0</v>
      </c>
      <c r="G25" s="399">
        <f>(SUM(Waste!U40:Y40))/1000</f>
        <v>0</v>
      </c>
      <c r="H25" s="401">
        <f>(SUM(Waste!Z40:AD40))/1000</f>
        <v>0</v>
      </c>
      <c r="I25" s="401">
        <f>(SUM(Waste!AE40:AI40))/1000</f>
        <v>0</v>
      </c>
      <c r="J25" s="402">
        <f>(AVERAGE(Waste!E40:AI40))/1000</f>
        <v>0</v>
      </c>
      <c r="L25">
        <v>2042</v>
      </c>
    </row>
    <row r="26" spans="2:12" x14ac:dyDescent="0.25">
      <c r="B26" s="73" t="s">
        <v>6</v>
      </c>
      <c r="C26" s="399">
        <f>(SUM(Agriculture!E43:J43))/1000</f>
        <v>0</v>
      </c>
      <c r="D26" s="399">
        <f>(SUM(Agriculture!G43:J43))/1000</f>
        <v>0</v>
      </c>
      <c r="E26" s="399">
        <f>(SUM(Agriculture!K43:O43))/1000</f>
        <v>0</v>
      </c>
      <c r="F26" s="399">
        <f>(SUM(Agriculture!P43:T43))/1000</f>
        <v>0</v>
      </c>
      <c r="G26" s="399">
        <f>(SUM(Agriculture!U43:Y43))/1000</f>
        <v>0</v>
      </c>
      <c r="H26" s="401">
        <f>(SUM(Agriculture!Z43:AD43))/1000</f>
        <v>0</v>
      </c>
      <c r="I26" s="401">
        <f>(SUM(Agriculture!AE43:AI43))/1000</f>
        <v>0</v>
      </c>
      <c r="J26" s="402">
        <f>(AVERAGE(Agriculture!E43:AI43))/1000</f>
        <v>0</v>
      </c>
      <c r="L26">
        <v>2043</v>
      </c>
    </row>
    <row r="27" spans="2:12" x14ac:dyDescent="0.25">
      <c r="B27" s="73" t="s">
        <v>492</v>
      </c>
      <c r="C27" s="399">
        <f>(SUM('Land use change'!E32:J32,'Land use change'!E18:J18))</f>
        <v>0</v>
      </c>
      <c r="D27" s="399">
        <f>(SUM('Land use change'!G32:J32,'Land use change'!G18:J18))</f>
        <v>0</v>
      </c>
      <c r="E27" s="399">
        <f>(SUM('Land use change'!K32:O32,'Land use change'!K18:O18))</f>
        <v>0</v>
      </c>
      <c r="F27" s="399">
        <f>(SUM('Land use change'!P32:T32,'Land use change'!P18:T18))</f>
        <v>0</v>
      </c>
      <c r="G27" s="399">
        <f>(SUM('Land use change'!U32:Y32,'Land use change'!U18:Y18))</f>
        <v>0</v>
      </c>
      <c r="H27" s="399">
        <f>(SUM('Land use change'!Z32:AD32,'Land use change'!Z18:AD18))</f>
        <v>0</v>
      </c>
      <c r="I27" s="399">
        <f>(SUM('Land use change'!AE32:AI32,'Land use change'!AE18:AI18))</f>
        <v>0</v>
      </c>
      <c r="J27" s="403"/>
      <c r="L27">
        <v>2044</v>
      </c>
    </row>
    <row r="28" spans="2:12" x14ac:dyDescent="0.25">
      <c r="B28" s="73" t="s">
        <v>380</v>
      </c>
      <c r="C28" s="399">
        <f>SUM(C22:C27)</f>
        <v>0</v>
      </c>
      <c r="D28" s="399">
        <f>SUM(D22:D27)</f>
        <v>0</v>
      </c>
      <c r="E28" s="399">
        <f t="shared" ref="E28:I28" si="0">SUM(E22:E27)</f>
        <v>0</v>
      </c>
      <c r="F28" s="399">
        <f t="shared" si="0"/>
        <v>0</v>
      </c>
      <c r="G28" s="399">
        <f t="shared" si="0"/>
        <v>0</v>
      </c>
      <c r="H28" s="399">
        <f t="shared" si="0"/>
        <v>0</v>
      </c>
      <c r="I28" s="399">
        <f t="shared" si="0"/>
        <v>0</v>
      </c>
      <c r="J28" s="403"/>
      <c r="L28">
        <v>2045</v>
      </c>
    </row>
    <row r="29" spans="2:12" x14ac:dyDescent="0.25">
      <c r="B29" s="73" t="s">
        <v>409</v>
      </c>
      <c r="C29" s="400">
        <f>(SUM('Land use change'!E18:J18))</f>
        <v>0</v>
      </c>
      <c r="D29" s="399">
        <f>(SUM('Land use change'!G18:J18))</f>
        <v>0</v>
      </c>
      <c r="E29" s="399">
        <f>(SUM('Land use change'!K18:O18))</f>
        <v>0</v>
      </c>
      <c r="F29" s="399">
        <f>(SUM('Land use change'!P18:T18))</f>
        <v>0</v>
      </c>
      <c r="G29" s="399">
        <f>SUM('Land use change'!U18:Y18)</f>
        <v>0</v>
      </c>
      <c r="H29" s="399">
        <f>SUM('Land use change'!Z18:AD18)</f>
        <v>0</v>
      </c>
      <c r="I29" s="399">
        <f>SUM('Land use change'!AE18:AI18)</f>
        <v>0</v>
      </c>
      <c r="J29" s="403"/>
      <c r="L29">
        <v>2046</v>
      </c>
    </row>
    <row r="30" spans="2:12" x14ac:dyDescent="0.25">
      <c r="B30" s="60"/>
      <c r="C30" s="58"/>
      <c r="D30" s="58"/>
      <c r="E30" s="58"/>
      <c r="F30" s="58"/>
      <c r="G30" s="58"/>
      <c r="H30" s="58"/>
      <c r="I30" s="58"/>
      <c r="J30" s="64"/>
      <c r="L30">
        <v>2047</v>
      </c>
    </row>
    <row r="31" spans="2:12" ht="15.75" thickBot="1" x14ac:dyDescent="0.3">
      <c r="B31" s="68" t="s">
        <v>505</v>
      </c>
      <c r="C31" s="69"/>
      <c r="D31" s="69"/>
      <c r="E31" s="69"/>
      <c r="F31" s="69"/>
      <c r="G31" s="69"/>
      <c r="H31" s="69"/>
      <c r="I31" s="69"/>
      <c r="J31" s="70"/>
      <c r="L31">
        <v>2048</v>
      </c>
    </row>
    <row r="32" spans="2:12" x14ac:dyDescent="0.25">
      <c r="L32">
        <v>2050</v>
      </c>
    </row>
  </sheetData>
  <mergeCells count="8">
    <mergeCell ref="B19:B21"/>
    <mergeCell ref="C19:J19"/>
    <mergeCell ref="C20:J20"/>
    <mergeCell ref="B2:J2"/>
    <mergeCell ref="B3:J3"/>
    <mergeCell ref="B4:J4"/>
    <mergeCell ref="B5:J5"/>
    <mergeCell ref="B17:J17"/>
  </mergeCells>
  <dataValidations count="1">
    <dataValidation type="list" allowBlank="1" showInputMessage="1" showErrorMessage="1" sqref="D13 D15">
      <formula1>$L$2:$L$32</formula1>
    </dataValidation>
  </dataValidations>
  <pageMargins left="0.7" right="0.7" top="0.75" bottom="0.75" header="0.3" footer="0.3"/>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I146"/>
  <sheetViews>
    <sheetView zoomScale="60" zoomScaleNormal="60" workbookViewId="0"/>
  </sheetViews>
  <sheetFormatPr defaultRowHeight="15" x14ac:dyDescent="0.25"/>
  <cols>
    <col min="1" max="1" width="4.140625" customWidth="1"/>
    <col min="2" max="2" width="29.42578125" customWidth="1"/>
    <col min="3" max="3" width="17" customWidth="1"/>
    <col min="4" max="4" width="17.42578125" customWidth="1"/>
    <col min="5" max="17" width="15.7109375" style="24" customWidth="1"/>
    <col min="18" max="35" width="12.7109375" style="24" bestFit="1" customWidth="1"/>
  </cols>
  <sheetData>
    <row r="1" spans="2:35" ht="15.75" thickBot="1" x14ac:dyDescent="0.3"/>
    <row r="2" spans="2:35" ht="32.25" thickBot="1" x14ac:dyDescent="0.55000000000000004">
      <c r="B2" s="434" t="s">
        <v>0</v>
      </c>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6"/>
    </row>
    <row r="3" spans="2:35" ht="32.25" thickBot="1" x14ac:dyDescent="0.55000000000000004">
      <c r="B3" s="434" t="s">
        <v>4</v>
      </c>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6"/>
    </row>
    <row r="4" spans="2:35" ht="22.5" customHeight="1" thickBot="1" x14ac:dyDescent="0.3">
      <c r="B4" s="473" t="s">
        <v>339</v>
      </c>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5"/>
    </row>
    <row r="5" spans="2:35" ht="15" customHeight="1" x14ac:dyDescent="0.25">
      <c r="B5" s="253" t="s">
        <v>340</v>
      </c>
      <c r="C5" s="254"/>
      <c r="D5" s="254"/>
      <c r="E5" s="255"/>
      <c r="F5" s="255"/>
      <c r="G5" s="255"/>
      <c r="H5" s="255"/>
      <c r="I5" s="255"/>
      <c r="J5" s="255"/>
      <c r="K5" s="255"/>
      <c r="L5" s="255"/>
      <c r="M5" s="255"/>
      <c r="N5" s="255"/>
      <c r="O5" s="255"/>
      <c r="P5" s="255"/>
      <c r="Q5" s="255"/>
      <c r="R5" s="200"/>
      <c r="S5" s="200"/>
      <c r="T5" s="200"/>
      <c r="U5" s="200"/>
      <c r="V5" s="200"/>
      <c r="W5" s="200"/>
      <c r="X5" s="200"/>
      <c r="Y5" s="200"/>
      <c r="Z5" s="200"/>
      <c r="AA5" s="200"/>
      <c r="AB5" s="200"/>
      <c r="AC5" s="200"/>
      <c r="AD5" s="200"/>
      <c r="AE5" s="200"/>
      <c r="AF5" s="200"/>
      <c r="AG5" s="200"/>
      <c r="AH5" s="200"/>
      <c r="AI5" s="362"/>
    </row>
    <row r="6" spans="2:35" x14ac:dyDescent="0.25">
      <c r="B6" s="60" t="s">
        <v>341</v>
      </c>
      <c r="C6" s="2"/>
      <c r="D6" s="2"/>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363"/>
    </row>
    <row r="7" spans="2:35" ht="15.75" thickBot="1" x14ac:dyDescent="0.3">
      <c r="B7" s="7"/>
      <c r="C7" s="2"/>
      <c r="D7" s="2"/>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363"/>
    </row>
    <row r="8" spans="2:35" ht="16.5" thickBot="1" x14ac:dyDescent="0.3">
      <c r="B8" s="473" t="s">
        <v>345</v>
      </c>
      <c r="C8" s="474"/>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5"/>
    </row>
    <row r="9" spans="2:35" x14ac:dyDescent="0.25">
      <c r="B9" s="60" t="s">
        <v>342</v>
      </c>
      <c r="C9" s="2"/>
      <c r="D9" s="2"/>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363"/>
    </row>
    <row r="10" spans="2:35" x14ac:dyDescent="0.25">
      <c r="B10" s="7" t="s">
        <v>343</v>
      </c>
      <c r="C10" s="2"/>
      <c r="D10" s="2"/>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363"/>
    </row>
    <row r="11" spans="2:35" x14ac:dyDescent="0.25">
      <c r="B11" s="7"/>
      <c r="C11" s="2"/>
      <c r="D11" s="2"/>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363"/>
    </row>
    <row r="12" spans="2:35" x14ac:dyDescent="0.25">
      <c r="B12" s="7"/>
      <c r="C12" s="2"/>
      <c r="D12" s="2"/>
      <c r="E12" s="71">
        <v>2020</v>
      </c>
      <c r="F12" s="71">
        <v>2021</v>
      </c>
      <c r="G12" s="71">
        <v>2022</v>
      </c>
      <c r="H12" s="71">
        <v>2023</v>
      </c>
      <c r="I12" s="71">
        <v>2024</v>
      </c>
      <c r="J12" s="72">
        <v>2025</v>
      </c>
      <c r="K12" s="71">
        <v>2026</v>
      </c>
      <c r="L12" s="71">
        <v>2027</v>
      </c>
      <c r="M12" s="71">
        <v>2028</v>
      </c>
      <c r="N12" s="71">
        <v>2029</v>
      </c>
      <c r="O12" s="71">
        <v>2030</v>
      </c>
      <c r="P12" s="72">
        <v>2031</v>
      </c>
      <c r="Q12" s="71">
        <v>2032</v>
      </c>
      <c r="R12" s="71">
        <v>2033</v>
      </c>
      <c r="S12" s="71">
        <v>2034</v>
      </c>
      <c r="T12" s="71">
        <v>2035</v>
      </c>
      <c r="U12" s="71">
        <v>2036</v>
      </c>
      <c r="V12" s="72">
        <v>2037</v>
      </c>
      <c r="W12" s="71">
        <v>2038</v>
      </c>
      <c r="X12" s="71">
        <v>2039</v>
      </c>
      <c r="Y12" s="71">
        <v>2040</v>
      </c>
      <c r="Z12" s="71">
        <v>2041</v>
      </c>
      <c r="AA12" s="71">
        <v>2042</v>
      </c>
      <c r="AB12" s="72">
        <v>2043</v>
      </c>
      <c r="AC12" s="71">
        <v>2044</v>
      </c>
      <c r="AD12" s="71">
        <v>2045</v>
      </c>
      <c r="AE12" s="71">
        <v>2046</v>
      </c>
      <c r="AF12" s="71">
        <v>2047</v>
      </c>
      <c r="AG12" s="71">
        <v>2048</v>
      </c>
      <c r="AH12" s="72">
        <v>2049</v>
      </c>
      <c r="AI12" s="72">
        <v>2050</v>
      </c>
    </row>
    <row r="13" spans="2:35" ht="16.5" customHeight="1" x14ac:dyDescent="0.25">
      <c r="B13" s="481" t="s">
        <v>345</v>
      </c>
      <c r="C13" s="482"/>
      <c r="D13" s="246" t="s">
        <v>346</v>
      </c>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364"/>
    </row>
    <row r="14" spans="2:35" ht="15.75" customHeight="1" x14ac:dyDescent="0.25">
      <c r="B14" s="481" t="s">
        <v>347</v>
      </c>
      <c r="C14" s="482"/>
      <c r="D14" s="246" t="s">
        <v>351</v>
      </c>
      <c r="E14" s="282">
        <f>E13*Assumptions!$E$7</f>
        <v>0</v>
      </c>
      <c r="F14" s="282">
        <f>F13*Assumptions!$E$7</f>
        <v>0</v>
      </c>
      <c r="G14" s="282">
        <f>G13*Assumptions!$E$7</f>
        <v>0</v>
      </c>
      <c r="H14" s="282">
        <f>H13*Assumptions!$E$7</f>
        <v>0</v>
      </c>
      <c r="I14" s="282">
        <f>I13*Assumptions!$E$7</f>
        <v>0</v>
      </c>
      <c r="J14" s="282">
        <f>J13*Assumptions!$E$7</f>
        <v>0</v>
      </c>
      <c r="K14" s="282">
        <f>K13*Assumptions!$E$7</f>
        <v>0</v>
      </c>
      <c r="L14" s="282">
        <f>L13*Assumptions!$E$7</f>
        <v>0</v>
      </c>
      <c r="M14" s="282">
        <f>M13*Assumptions!$E$7</f>
        <v>0</v>
      </c>
      <c r="N14" s="282">
        <f>N13*Assumptions!$E$7</f>
        <v>0</v>
      </c>
      <c r="O14" s="282">
        <f>O13*Assumptions!$E$7</f>
        <v>0</v>
      </c>
      <c r="P14" s="282">
        <f>P13*Assumptions!$E$7</f>
        <v>0</v>
      </c>
      <c r="Q14" s="282">
        <f>Q13*Assumptions!$E$7</f>
        <v>0</v>
      </c>
      <c r="R14" s="282">
        <f>R13*Assumptions!$E$7</f>
        <v>0</v>
      </c>
      <c r="S14" s="282">
        <f>S13*Assumptions!$E$7</f>
        <v>0</v>
      </c>
      <c r="T14" s="282">
        <f>T13*Assumptions!$E$7</f>
        <v>0</v>
      </c>
      <c r="U14" s="282">
        <f>U13*Assumptions!$E$7</f>
        <v>0</v>
      </c>
      <c r="V14" s="282">
        <f>V13*Assumptions!$E$7</f>
        <v>0</v>
      </c>
      <c r="W14" s="282">
        <f>W13*Assumptions!$E$7</f>
        <v>0</v>
      </c>
      <c r="X14" s="282">
        <f>X13*Assumptions!$E$7</f>
        <v>0</v>
      </c>
      <c r="Y14" s="282">
        <f>Y13*Assumptions!$E$7</f>
        <v>0</v>
      </c>
      <c r="Z14" s="282">
        <f>Z13*Assumptions!$E$7</f>
        <v>0</v>
      </c>
      <c r="AA14" s="282">
        <f>AA13*Assumptions!$E$7</f>
        <v>0</v>
      </c>
      <c r="AB14" s="282">
        <f>AB13*Assumptions!$E$7</f>
        <v>0</v>
      </c>
      <c r="AC14" s="282">
        <f>AC13*Assumptions!$E$7</f>
        <v>0</v>
      </c>
      <c r="AD14" s="282">
        <f>AD13*Assumptions!$E$7</f>
        <v>0</v>
      </c>
      <c r="AE14" s="282">
        <f>AE13*Assumptions!$E$7</f>
        <v>0</v>
      </c>
      <c r="AF14" s="282">
        <f>AF13*Assumptions!$E$7</f>
        <v>0</v>
      </c>
      <c r="AG14" s="282">
        <f>AG13*Assumptions!$E$7</f>
        <v>0</v>
      </c>
      <c r="AH14" s="282">
        <f>AH13*Assumptions!$E$7</f>
        <v>0</v>
      </c>
      <c r="AI14" s="365">
        <f>AI13*Assumptions!$E$7</f>
        <v>0</v>
      </c>
    </row>
    <row r="15" spans="2:35" ht="15.75" thickBot="1" x14ac:dyDescent="0.3">
      <c r="B15" s="7"/>
      <c r="C15" s="2"/>
      <c r="D15" s="2"/>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363"/>
    </row>
    <row r="16" spans="2:35" ht="16.5" thickBot="1" x14ac:dyDescent="0.3">
      <c r="B16" s="473" t="s">
        <v>350</v>
      </c>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row>
    <row r="17" spans="2:35" x14ac:dyDescent="0.25">
      <c r="B17" s="245" t="s">
        <v>348</v>
      </c>
      <c r="C17" s="2"/>
      <c r="D17" s="2"/>
      <c r="E17" s="251">
        <v>2020</v>
      </c>
      <c r="F17" s="251">
        <v>2021</v>
      </c>
      <c r="G17" s="251">
        <v>2022</v>
      </c>
      <c r="H17" s="251">
        <v>2023</v>
      </c>
      <c r="I17" s="251">
        <v>2024</v>
      </c>
      <c r="J17" s="252">
        <v>2025</v>
      </c>
      <c r="K17" s="251">
        <v>2026</v>
      </c>
      <c r="L17" s="251">
        <v>2027</v>
      </c>
      <c r="M17" s="251">
        <v>2028</v>
      </c>
      <c r="N17" s="251">
        <v>2029</v>
      </c>
      <c r="O17" s="251">
        <v>2030</v>
      </c>
      <c r="P17" s="252">
        <v>2031</v>
      </c>
      <c r="Q17" s="251">
        <v>2032</v>
      </c>
      <c r="R17" s="251">
        <v>2033</v>
      </c>
      <c r="S17" s="251">
        <v>2034</v>
      </c>
      <c r="T17" s="251">
        <v>2035</v>
      </c>
      <c r="U17" s="251">
        <v>2036</v>
      </c>
      <c r="V17" s="252">
        <v>2037</v>
      </c>
      <c r="W17" s="251">
        <v>2038</v>
      </c>
      <c r="X17" s="251">
        <v>2039</v>
      </c>
      <c r="Y17" s="251">
        <v>2040</v>
      </c>
      <c r="Z17" s="251">
        <v>2041</v>
      </c>
      <c r="AA17" s="251">
        <v>2042</v>
      </c>
      <c r="AB17" s="252">
        <v>2043</v>
      </c>
      <c r="AC17" s="251">
        <v>2044</v>
      </c>
      <c r="AD17" s="251">
        <v>2045</v>
      </c>
      <c r="AE17" s="251">
        <v>2046</v>
      </c>
      <c r="AF17" s="251">
        <v>2047</v>
      </c>
      <c r="AG17" s="251">
        <v>2048</v>
      </c>
      <c r="AH17" s="252">
        <v>2049</v>
      </c>
      <c r="AI17" s="252">
        <v>2050</v>
      </c>
    </row>
    <row r="18" spans="2:35" x14ac:dyDescent="0.25">
      <c r="B18" s="480" t="s">
        <v>111</v>
      </c>
      <c r="C18" s="248" t="s">
        <v>101</v>
      </c>
      <c r="D18" s="249" t="s">
        <v>102</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row>
    <row r="19" spans="2:35" x14ac:dyDescent="0.25">
      <c r="B19" s="480"/>
      <c r="C19" s="248" t="s">
        <v>104</v>
      </c>
      <c r="D19" s="249" t="s">
        <v>102</v>
      </c>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364"/>
    </row>
    <row r="20" spans="2:35" x14ac:dyDescent="0.25">
      <c r="B20" s="480"/>
      <c r="C20" s="248" t="s">
        <v>105</v>
      </c>
      <c r="D20" s="249" t="s">
        <v>102</v>
      </c>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364"/>
    </row>
    <row r="21" spans="2:35" x14ac:dyDescent="0.25">
      <c r="B21" s="480"/>
      <c r="C21" s="248" t="s">
        <v>106</v>
      </c>
      <c r="D21" s="249" t="s">
        <v>102</v>
      </c>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364"/>
    </row>
    <row r="22" spans="2:35" x14ac:dyDescent="0.25">
      <c r="B22" s="480"/>
      <c r="C22" s="250" t="s">
        <v>107</v>
      </c>
      <c r="D22" s="249" t="s">
        <v>102</v>
      </c>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364"/>
    </row>
    <row r="23" spans="2:35" x14ac:dyDescent="0.25">
      <c r="B23" s="480" t="s">
        <v>112</v>
      </c>
      <c r="C23" s="248" t="s">
        <v>101</v>
      </c>
      <c r="D23" s="249" t="s">
        <v>102</v>
      </c>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364"/>
    </row>
    <row r="24" spans="2:35" x14ac:dyDescent="0.25">
      <c r="B24" s="480"/>
      <c r="C24" s="248" t="s">
        <v>104</v>
      </c>
      <c r="D24" s="249" t="s">
        <v>102</v>
      </c>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364"/>
    </row>
    <row r="25" spans="2:35" x14ac:dyDescent="0.25">
      <c r="B25" s="480"/>
      <c r="C25" s="248" t="s">
        <v>105</v>
      </c>
      <c r="D25" s="249" t="s">
        <v>102</v>
      </c>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364"/>
    </row>
    <row r="26" spans="2:35" x14ac:dyDescent="0.25">
      <c r="B26" s="480"/>
      <c r="C26" s="248" t="s">
        <v>106</v>
      </c>
      <c r="D26" s="249" t="s">
        <v>102</v>
      </c>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364"/>
    </row>
    <row r="27" spans="2:35" x14ac:dyDescent="0.25">
      <c r="B27" s="480"/>
      <c r="C27" s="250" t="s">
        <v>107</v>
      </c>
      <c r="D27" s="249" t="s">
        <v>102</v>
      </c>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364"/>
    </row>
    <row r="28" spans="2:35" x14ac:dyDescent="0.25">
      <c r="B28" s="480" t="s">
        <v>113</v>
      </c>
      <c r="C28" s="248" t="s">
        <v>101</v>
      </c>
      <c r="D28" s="249" t="s">
        <v>102</v>
      </c>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364"/>
    </row>
    <row r="29" spans="2:35" x14ac:dyDescent="0.25">
      <c r="B29" s="480"/>
      <c r="C29" s="248" t="s">
        <v>104</v>
      </c>
      <c r="D29" s="249" t="s">
        <v>102</v>
      </c>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364"/>
    </row>
    <row r="30" spans="2:35" x14ac:dyDescent="0.25">
      <c r="B30" s="480"/>
      <c r="C30" s="248" t="s">
        <v>105</v>
      </c>
      <c r="D30" s="249" t="s">
        <v>102</v>
      </c>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364"/>
    </row>
    <row r="31" spans="2:35" x14ac:dyDescent="0.25">
      <c r="B31" s="480"/>
      <c r="C31" s="248" t="s">
        <v>106</v>
      </c>
      <c r="D31" s="249" t="s">
        <v>102</v>
      </c>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364"/>
    </row>
    <row r="32" spans="2:35" x14ac:dyDescent="0.25">
      <c r="B32" s="480"/>
      <c r="C32" s="250" t="s">
        <v>107</v>
      </c>
      <c r="D32" s="249" t="s">
        <v>102</v>
      </c>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364"/>
    </row>
    <row r="33" spans="2:35" x14ac:dyDescent="0.25">
      <c r="B33" s="480" t="s">
        <v>114</v>
      </c>
      <c r="C33" s="248" t="s">
        <v>101</v>
      </c>
      <c r="D33" s="249" t="s">
        <v>102</v>
      </c>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364"/>
    </row>
    <row r="34" spans="2:35" x14ac:dyDescent="0.25">
      <c r="B34" s="480"/>
      <c r="C34" s="248" t="s">
        <v>104</v>
      </c>
      <c r="D34" s="249" t="s">
        <v>102</v>
      </c>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364"/>
    </row>
    <row r="35" spans="2:35" x14ac:dyDescent="0.25">
      <c r="B35" s="480"/>
      <c r="C35" s="248" t="s">
        <v>105</v>
      </c>
      <c r="D35" s="249" t="s">
        <v>102</v>
      </c>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364"/>
    </row>
    <row r="36" spans="2:35" x14ac:dyDescent="0.25">
      <c r="B36" s="480"/>
      <c r="C36" s="248" t="s">
        <v>106</v>
      </c>
      <c r="D36" s="249" t="s">
        <v>102</v>
      </c>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364"/>
    </row>
    <row r="37" spans="2:35" x14ac:dyDescent="0.25">
      <c r="B37" s="480"/>
      <c r="C37" s="250" t="s">
        <v>107</v>
      </c>
      <c r="D37" s="249" t="s">
        <v>102</v>
      </c>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364"/>
    </row>
    <row r="38" spans="2:35" x14ac:dyDescent="0.25">
      <c r="B38" s="480" t="s">
        <v>115</v>
      </c>
      <c r="C38" s="248" t="s">
        <v>116</v>
      </c>
      <c r="D38" s="249" t="s">
        <v>102</v>
      </c>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364"/>
    </row>
    <row r="39" spans="2:35" x14ac:dyDescent="0.25">
      <c r="B39" s="480"/>
      <c r="C39" s="248" t="s">
        <v>117</v>
      </c>
      <c r="D39" s="249" t="s">
        <v>102</v>
      </c>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364"/>
    </row>
    <row r="40" spans="2:35" x14ac:dyDescent="0.25">
      <c r="B40" s="480"/>
      <c r="C40" s="248" t="s">
        <v>118</v>
      </c>
      <c r="D40" s="249" t="s">
        <v>102</v>
      </c>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364"/>
    </row>
    <row r="41" spans="2:35" x14ac:dyDescent="0.25">
      <c r="B41" s="480"/>
      <c r="C41" s="248" t="s">
        <v>119</v>
      </c>
      <c r="D41" s="249" t="s">
        <v>102</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364"/>
    </row>
    <row r="42" spans="2:35" x14ac:dyDescent="0.25">
      <c r="B42" s="480"/>
      <c r="C42" s="250" t="s">
        <v>120</v>
      </c>
      <c r="D42" s="249" t="s">
        <v>102</v>
      </c>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364"/>
    </row>
    <row r="43" spans="2:35" x14ac:dyDescent="0.25">
      <c r="B43" s="7"/>
      <c r="C43" s="2"/>
      <c r="D43" s="2"/>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363"/>
    </row>
    <row r="44" spans="2:35" x14ac:dyDescent="0.25">
      <c r="B44" s="245" t="s">
        <v>349</v>
      </c>
      <c r="C44" s="2"/>
      <c r="D44" s="2"/>
      <c r="E44" s="251">
        <v>2020</v>
      </c>
      <c r="F44" s="251">
        <v>2021</v>
      </c>
      <c r="G44" s="251">
        <v>2022</v>
      </c>
      <c r="H44" s="251">
        <v>2023</v>
      </c>
      <c r="I44" s="251">
        <v>2024</v>
      </c>
      <c r="J44" s="252">
        <v>2025</v>
      </c>
      <c r="K44" s="251">
        <v>2026</v>
      </c>
      <c r="L44" s="251">
        <v>2027</v>
      </c>
      <c r="M44" s="251">
        <v>2028</v>
      </c>
      <c r="N44" s="251">
        <v>2029</v>
      </c>
      <c r="O44" s="251">
        <v>2030</v>
      </c>
      <c r="P44" s="252">
        <v>2031</v>
      </c>
      <c r="Q44" s="251">
        <v>2032</v>
      </c>
      <c r="R44" s="251">
        <v>2033</v>
      </c>
      <c r="S44" s="251">
        <v>2034</v>
      </c>
      <c r="T44" s="251">
        <v>2035</v>
      </c>
      <c r="U44" s="251">
        <v>2036</v>
      </c>
      <c r="V44" s="252">
        <v>2037</v>
      </c>
      <c r="W44" s="251">
        <v>2038</v>
      </c>
      <c r="X44" s="251">
        <v>2039</v>
      </c>
      <c r="Y44" s="251">
        <v>2040</v>
      </c>
      <c r="Z44" s="251">
        <v>2041</v>
      </c>
      <c r="AA44" s="251">
        <v>2042</v>
      </c>
      <c r="AB44" s="252">
        <v>2043</v>
      </c>
      <c r="AC44" s="251">
        <v>2044</v>
      </c>
      <c r="AD44" s="251">
        <v>2045</v>
      </c>
      <c r="AE44" s="251">
        <v>2046</v>
      </c>
      <c r="AF44" s="251">
        <v>2047</v>
      </c>
      <c r="AG44" s="251">
        <v>2048</v>
      </c>
      <c r="AH44" s="252">
        <v>2049</v>
      </c>
      <c r="AI44" s="252">
        <v>2050</v>
      </c>
    </row>
    <row r="45" spans="2:35" x14ac:dyDescent="0.25">
      <c r="B45" s="480" t="s">
        <v>111</v>
      </c>
      <c r="C45" s="248" t="s">
        <v>101</v>
      </c>
      <c r="D45" s="249" t="s">
        <v>102</v>
      </c>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364"/>
    </row>
    <row r="46" spans="2:35" x14ac:dyDescent="0.25">
      <c r="B46" s="480"/>
      <c r="C46" s="248" t="s">
        <v>104</v>
      </c>
      <c r="D46" s="249" t="s">
        <v>102</v>
      </c>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364"/>
    </row>
    <row r="47" spans="2:35" x14ac:dyDescent="0.25">
      <c r="B47" s="480"/>
      <c r="C47" s="248" t="s">
        <v>105</v>
      </c>
      <c r="D47" s="249" t="s">
        <v>102</v>
      </c>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364"/>
    </row>
    <row r="48" spans="2:35" x14ac:dyDescent="0.25">
      <c r="B48" s="480"/>
      <c r="C48" s="248" t="s">
        <v>106</v>
      </c>
      <c r="D48" s="249" t="s">
        <v>102</v>
      </c>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364"/>
    </row>
    <row r="49" spans="2:35" x14ac:dyDescent="0.25">
      <c r="B49" s="480"/>
      <c r="C49" s="250" t="s">
        <v>107</v>
      </c>
      <c r="D49" s="249" t="s">
        <v>102</v>
      </c>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364"/>
    </row>
    <row r="50" spans="2:35" x14ac:dyDescent="0.25">
      <c r="B50" s="480" t="s">
        <v>112</v>
      </c>
      <c r="C50" s="248" t="s">
        <v>101</v>
      </c>
      <c r="D50" s="249" t="s">
        <v>102</v>
      </c>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364"/>
    </row>
    <row r="51" spans="2:35" x14ac:dyDescent="0.25">
      <c r="B51" s="480"/>
      <c r="C51" s="248" t="s">
        <v>104</v>
      </c>
      <c r="D51" s="249" t="s">
        <v>102</v>
      </c>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364"/>
    </row>
    <row r="52" spans="2:35" x14ac:dyDescent="0.25">
      <c r="B52" s="480"/>
      <c r="C52" s="248" t="s">
        <v>105</v>
      </c>
      <c r="D52" s="249" t="s">
        <v>102</v>
      </c>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364"/>
    </row>
    <row r="53" spans="2:35" x14ac:dyDescent="0.25">
      <c r="B53" s="480"/>
      <c r="C53" s="248" t="s">
        <v>106</v>
      </c>
      <c r="D53" s="249" t="s">
        <v>102</v>
      </c>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364"/>
    </row>
    <row r="54" spans="2:35" x14ac:dyDescent="0.25">
      <c r="B54" s="480"/>
      <c r="C54" s="250" t="s">
        <v>107</v>
      </c>
      <c r="D54" s="249" t="s">
        <v>102</v>
      </c>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364"/>
    </row>
    <row r="55" spans="2:35" x14ac:dyDescent="0.25">
      <c r="B55" s="480" t="s">
        <v>113</v>
      </c>
      <c r="C55" s="248" t="s">
        <v>101</v>
      </c>
      <c r="D55" s="249" t="s">
        <v>102</v>
      </c>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364"/>
    </row>
    <row r="56" spans="2:35" x14ac:dyDescent="0.25">
      <c r="B56" s="480"/>
      <c r="C56" s="248" t="s">
        <v>104</v>
      </c>
      <c r="D56" s="249" t="s">
        <v>102</v>
      </c>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364"/>
    </row>
    <row r="57" spans="2:35" x14ac:dyDescent="0.25">
      <c r="B57" s="480"/>
      <c r="C57" s="248" t="s">
        <v>105</v>
      </c>
      <c r="D57" s="249" t="s">
        <v>102</v>
      </c>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364"/>
    </row>
    <row r="58" spans="2:35" x14ac:dyDescent="0.25">
      <c r="B58" s="480"/>
      <c r="C58" s="248" t="s">
        <v>106</v>
      </c>
      <c r="D58" s="249" t="s">
        <v>102</v>
      </c>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364"/>
    </row>
    <row r="59" spans="2:35" x14ac:dyDescent="0.25">
      <c r="B59" s="480"/>
      <c r="C59" s="250" t="s">
        <v>107</v>
      </c>
      <c r="D59" s="249" t="s">
        <v>102</v>
      </c>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364"/>
    </row>
    <row r="60" spans="2:35" x14ac:dyDescent="0.25">
      <c r="B60" s="480" t="s">
        <v>114</v>
      </c>
      <c r="C60" s="248" t="s">
        <v>101</v>
      </c>
      <c r="D60" s="249" t="s">
        <v>102</v>
      </c>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364"/>
    </row>
    <row r="61" spans="2:35" x14ac:dyDescent="0.25">
      <c r="B61" s="480"/>
      <c r="C61" s="248" t="s">
        <v>104</v>
      </c>
      <c r="D61" s="249" t="s">
        <v>102</v>
      </c>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364"/>
    </row>
    <row r="62" spans="2:35" x14ac:dyDescent="0.25">
      <c r="B62" s="480"/>
      <c r="C62" s="248" t="s">
        <v>105</v>
      </c>
      <c r="D62" s="249" t="s">
        <v>102</v>
      </c>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364"/>
    </row>
    <row r="63" spans="2:35" x14ac:dyDescent="0.25">
      <c r="B63" s="480"/>
      <c r="C63" s="248" t="s">
        <v>106</v>
      </c>
      <c r="D63" s="249" t="s">
        <v>102</v>
      </c>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364"/>
    </row>
    <row r="64" spans="2:35" x14ac:dyDescent="0.25">
      <c r="B64" s="480"/>
      <c r="C64" s="250" t="s">
        <v>107</v>
      </c>
      <c r="D64" s="249" t="s">
        <v>102</v>
      </c>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364"/>
    </row>
    <row r="65" spans="2:35" x14ac:dyDescent="0.25">
      <c r="B65" s="480" t="s">
        <v>115</v>
      </c>
      <c r="C65" s="248" t="s">
        <v>116</v>
      </c>
      <c r="D65" s="249" t="s">
        <v>102</v>
      </c>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364"/>
    </row>
    <row r="66" spans="2:35" x14ac:dyDescent="0.25">
      <c r="B66" s="480"/>
      <c r="C66" s="248" t="s">
        <v>117</v>
      </c>
      <c r="D66" s="249" t="s">
        <v>102</v>
      </c>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364"/>
    </row>
    <row r="67" spans="2:35" x14ac:dyDescent="0.25">
      <c r="B67" s="480"/>
      <c r="C67" s="248" t="s">
        <v>118</v>
      </c>
      <c r="D67" s="249" t="s">
        <v>102</v>
      </c>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364"/>
    </row>
    <row r="68" spans="2:35" x14ac:dyDescent="0.25">
      <c r="B68" s="480"/>
      <c r="C68" s="248" t="s">
        <v>119</v>
      </c>
      <c r="D68" s="249" t="s">
        <v>102</v>
      </c>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364"/>
    </row>
    <row r="69" spans="2:35" x14ac:dyDescent="0.25">
      <c r="B69" s="480"/>
      <c r="C69" s="250" t="s">
        <v>120</v>
      </c>
      <c r="D69" s="249" t="s">
        <v>102</v>
      </c>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364"/>
    </row>
    <row r="70" spans="2:35" s="2" customFormat="1" x14ac:dyDescent="0.25">
      <c r="B70" s="311"/>
      <c r="C70" s="247"/>
      <c r="D70" s="309"/>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363"/>
    </row>
    <row r="71" spans="2:35" s="2" customFormat="1" x14ac:dyDescent="0.25">
      <c r="B71" s="311" t="s">
        <v>423</v>
      </c>
      <c r="C71" s="247" t="s">
        <v>102</v>
      </c>
      <c r="D71" s="309"/>
      <c r="E71" s="357">
        <v>2020</v>
      </c>
      <c r="F71" s="357">
        <v>2021</v>
      </c>
      <c r="G71" s="357">
        <v>2022</v>
      </c>
      <c r="H71" s="357">
        <v>2023</v>
      </c>
      <c r="I71" s="357">
        <v>2024</v>
      </c>
      <c r="J71" s="357">
        <v>2025</v>
      </c>
      <c r="K71" s="357">
        <v>2026</v>
      </c>
      <c r="L71" s="357">
        <v>2027</v>
      </c>
      <c r="M71" s="357">
        <v>2028</v>
      </c>
      <c r="N71" s="357">
        <v>2029</v>
      </c>
      <c r="O71" s="357">
        <v>2030</v>
      </c>
      <c r="P71" s="357">
        <v>2031</v>
      </c>
      <c r="Q71" s="357">
        <v>2032</v>
      </c>
      <c r="R71" s="357">
        <v>2033</v>
      </c>
      <c r="S71" s="357">
        <v>2034</v>
      </c>
      <c r="T71" s="357">
        <v>2035</v>
      </c>
      <c r="U71" s="357">
        <v>2036</v>
      </c>
      <c r="V71" s="357">
        <v>2037</v>
      </c>
      <c r="W71" s="357">
        <v>2038</v>
      </c>
      <c r="X71" s="357">
        <v>2039</v>
      </c>
      <c r="Y71" s="357">
        <v>2040</v>
      </c>
      <c r="Z71" s="357">
        <v>2041</v>
      </c>
      <c r="AA71" s="357">
        <v>2042</v>
      </c>
      <c r="AB71" s="357">
        <v>2043</v>
      </c>
      <c r="AC71" s="357">
        <v>2044</v>
      </c>
      <c r="AD71" s="357">
        <v>2045</v>
      </c>
      <c r="AE71" s="357">
        <v>2046</v>
      </c>
      <c r="AF71" s="357">
        <v>2047</v>
      </c>
      <c r="AG71" s="357">
        <v>2048</v>
      </c>
      <c r="AH71" s="357">
        <v>2049</v>
      </c>
      <c r="AI71" s="366">
        <v>2050</v>
      </c>
    </row>
    <row r="72" spans="2:35" x14ac:dyDescent="0.25">
      <c r="B72" s="478" t="s">
        <v>148</v>
      </c>
      <c r="C72" s="310" t="s">
        <v>144</v>
      </c>
      <c r="D72" s="249" t="s">
        <v>351</v>
      </c>
      <c r="E72" s="256"/>
      <c r="F72" s="256"/>
      <c r="G72" s="256"/>
      <c r="H72" s="256"/>
      <c r="I72" s="256"/>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56"/>
      <c r="AG72" s="256"/>
      <c r="AH72" s="256"/>
      <c r="AI72" s="367"/>
    </row>
    <row r="73" spans="2:35" x14ac:dyDescent="0.25">
      <c r="B73" s="479"/>
      <c r="C73" s="307" t="s">
        <v>146</v>
      </c>
      <c r="D73" s="308" t="s">
        <v>351</v>
      </c>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367"/>
    </row>
    <row r="74" spans="2:35" x14ac:dyDescent="0.25">
      <c r="B74" s="479"/>
      <c r="C74" s="305" t="s">
        <v>147</v>
      </c>
      <c r="D74" s="249" t="s">
        <v>351</v>
      </c>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367"/>
    </row>
    <row r="75" spans="2:35" x14ac:dyDescent="0.25">
      <c r="B75" s="479" t="s">
        <v>149</v>
      </c>
      <c r="C75" s="305" t="s">
        <v>144</v>
      </c>
      <c r="D75" s="249" t="s">
        <v>351</v>
      </c>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367"/>
    </row>
    <row r="76" spans="2:35" x14ac:dyDescent="0.25">
      <c r="B76" s="479"/>
      <c r="C76" s="305" t="s">
        <v>146</v>
      </c>
      <c r="D76" s="249" t="s">
        <v>351</v>
      </c>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367"/>
    </row>
    <row r="77" spans="2:35" x14ac:dyDescent="0.25">
      <c r="B77" s="479"/>
      <c r="C77" s="305" t="s">
        <v>147</v>
      </c>
      <c r="D77" s="249" t="s">
        <v>351</v>
      </c>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367"/>
    </row>
    <row r="78" spans="2:35" ht="15.75" thickBot="1" x14ac:dyDescent="0.3">
      <c r="B78" s="7"/>
      <c r="C78" s="2"/>
      <c r="D78" s="2"/>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363"/>
    </row>
    <row r="79" spans="2:35" ht="16.5" thickBot="1" x14ac:dyDescent="0.3">
      <c r="B79" s="473" t="s">
        <v>510</v>
      </c>
      <c r="C79" s="474"/>
      <c r="D79" s="474"/>
      <c r="E79" s="474"/>
      <c r="F79" s="474"/>
      <c r="G79" s="474"/>
      <c r="H79" s="474"/>
      <c r="I79" s="474"/>
      <c r="J79" s="474"/>
      <c r="K79" s="474"/>
      <c r="L79" s="474"/>
      <c r="M79" s="474"/>
      <c r="N79" s="474"/>
      <c r="O79" s="474"/>
      <c r="P79" s="474"/>
      <c r="Q79" s="474"/>
      <c r="R79" s="474"/>
      <c r="S79" s="474"/>
      <c r="T79" s="474"/>
      <c r="U79" s="474"/>
      <c r="V79" s="474"/>
      <c r="W79" s="474"/>
      <c r="X79" s="474"/>
      <c r="Y79" s="474"/>
      <c r="Z79" s="474"/>
      <c r="AA79" s="474"/>
      <c r="AB79" s="474"/>
      <c r="AC79" s="474"/>
      <c r="AD79" s="474"/>
      <c r="AE79" s="474"/>
      <c r="AF79" s="474"/>
      <c r="AG79" s="474"/>
      <c r="AH79" s="474"/>
      <c r="AI79" s="475"/>
    </row>
    <row r="80" spans="2:35" x14ac:dyDescent="0.25">
      <c r="B80" s="157" t="s">
        <v>348</v>
      </c>
      <c r="C80" s="12"/>
      <c r="D80" s="12"/>
      <c r="E80" s="283">
        <v>2020</v>
      </c>
      <c r="F80" s="283">
        <v>2021</v>
      </c>
      <c r="G80" s="283">
        <v>2022</v>
      </c>
      <c r="H80" s="283">
        <v>2023</v>
      </c>
      <c r="I80" s="283">
        <v>2024</v>
      </c>
      <c r="J80" s="284">
        <v>2025</v>
      </c>
      <c r="K80" s="283">
        <v>2026</v>
      </c>
      <c r="L80" s="283">
        <v>2027</v>
      </c>
      <c r="M80" s="283">
        <v>2028</v>
      </c>
      <c r="N80" s="283">
        <v>2029</v>
      </c>
      <c r="O80" s="283">
        <v>2030</v>
      </c>
      <c r="P80" s="284">
        <v>2031</v>
      </c>
      <c r="Q80" s="283">
        <v>2032</v>
      </c>
      <c r="R80" s="283">
        <v>2033</v>
      </c>
      <c r="S80" s="283">
        <v>2034</v>
      </c>
      <c r="T80" s="283">
        <v>2035</v>
      </c>
      <c r="U80" s="283">
        <v>2036</v>
      </c>
      <c r="V80" s="284">
        <v>2037</v>
      </c>
      <c r="W80" s="283">
        <v>2038</v>
      </c>
      <c r="X80" s="283">
        <v>2039</v>
      </c>
      <c r="Y80" s="283">
        <v>2040</v>
      </c>
      <c r="Z80" s="283">
        <v>2041</v>
      </c>
      <c r="AA80" s="283">
        <v>2042</v>
      </c>
      <c r="AB80" s="284">
        <v>2043</v>
      </c>
      <c r="AC80" s="283">
        <v>2044</v>
      </c>
      <c r="AD80" s="283">
        <v>2045</v>
      </c>
      <c r="AE80" s="283">
        <v>2046</v>
      </c>
      <c r="AF80" s="283">
        <v>2047</v>
      </c>
      <c r="AG80" s="283">
        <v>2048</v>
      </c>
      <c r="AH80" s="284">
        <v>2049</v>
      </c>
      <c r="AI80" s="284">
        <v>2050</v>
      </c>
    </row>
    <row r="81" spans="2:35" x14ac:dyDescent="0.25">
      <c r="B81" s="480" t="s">
        <v>111</v>
      </c>
      <c r="C81" s="248" t="s">
        <v>101</v>
      </c>
      <c r="D81" s="249" t="s">
        <v>351</v>
      </c>
      <c r="E81" s="282">
        <f>E18*'Transport assumptions'!$I30</f>
        <v>0</v>
      </c>
      <c r="F81" s="282">
        <f>F18*'Transport assumptions'!$I30</f>
        <v>0</v>
      </c>
      <c r="G81" s="282">
        <f>G18*'Transport assumptions'!$I30</f>
        <v>0</v>
      </c>
      <c r="H81" s="282">
        <f>H18*'Transport assumptions'!$I30</f>
        <v>0</v>
      </c>
      <c r="I81" s="282">
        <f>I18*'Transport assumptions'!$I30</f>
        <v>0</v>
      </c>
      <c r="J81" s="282">
        <f>J18*'Transport assumptions'!$I30</f>
        <v>0</v>
      </c>
      <c r="K81" s="282">
        <f>K18*'Transport assumptions'!$I30</f>
        <v>0</v>
      </c>
      <c r="L81" s="282">
        <f>L18*'Transport assumptions'!$I30</f>
        <v>0</v>
      </c>
      <c r="M81" s="282">
        <f>M18*'Transport assumptions'!$I30</f>
        <v>0</v>
      </c>
      <c r="N81" s="282">
        <f>N18*'Transport assumptions'!$I30</f>
        <v>0</v>
      </c>
      <c r="O81" s="282">
        <f>O18*'Transport assumptions'!$I30</f>
        <v>0</v>
      </c>
      <c r="P81" s="282">
        <f>P18*'Transport assumptions'!$I30</f>
        <v>0</v>
      </c>
      <c r="Q81" s="282">
        <f>Q18*'Transport assumptions'!$I30</f>
        <v>0</v>
      </c>
      <c r="R81" s="282">
        <f>R18*'Transport assumptions'!$I30</f>
        <v>0</v>
      </c>
      <c r="S81" s="282">
        <f>S18*'Transport assumptions'!$I30</f>
        <v>0</v>
      </c>
      <c r="T81" s="282">
        <f>T18*'Transport assumptions'!$I30</f>
        <v>0</v>
      </c>
      <c r="U81" s="282">
        <f>U18*'Transport assumptions'!$I30</f>
        <v>0</v>
      </c>
      <c r="V81" s="282">
        <f>V18*'Transport assumptions'!$I30</f>
        <v>0</v>
      </c>
      <c r="W81" s="282">
        <f>W18*'Transport assumptions'!$I30</f>
        <v>0</v>
      </c>
      <c r="X81" s="282">
        <f>X18*'Transport assumptions'!$I30</f>
        <v>0</v>
      </c>
      <c r="Y81" s="282">
        <f>Y18*'Transport assumptions'!$I30</f>
        <v>0</v>
      </c>
      <c r="Z81" s="282">
        <f>Z18*'Transport assumptions'!$I30</f>
        <v>0</v>
      </c>
      <c r="AA81" s="282">
        <f>AA18*'Transport assumptions'!$I30</f>
        <v>0</v>
      </c>
      <c r="AB81" s="282">
        <f>AB18*'Transport assumptions'!$I30</f>
        <v>0</v>
      </c>
      <c r="AC81" s="282">
        <f>AC18*'Transport assumptions'!$I30</f>
        <v>0</v>
      </c>
      <c r="AD81" s="282">
        <f>AD18*'Transport assumptions'!$I30</f>
        <v>0</v>
      </c>
      <c r="AE81" s="282">
        <f>AE18*'Transport assumptions'!$I30</f>
        <v>0</v>
      </c>
      <c r="AF81" s="282">
        <f>AF18*'Transport assumptions'!$I30</f>
        <v>0</v>
      </c>
      <c r="AG81" s="282">
        <f>AG18*'Transport assumptions'!$I30</f>
        <v>0</v>
      </c>
      <c r="AH81" s="282">
        <f>AH18*'Transport assumptions'!$I30</f>
        <v>0</v>
      </c>
      <c r="AI81" s="365">
        <f>AI18*'Transport assumptions'!$I30</f>
        <v>0</v>
      </c>
    </row>
    <row r="82" spans="2:35" x14ac:dyDescent="0.25">
      <c r="B82" s="480"/>
      <c r="C82" s="248" t="s">
        <v>104</v>
      </c>
      <c r="D82" s="249" t="s">
        <v>351</v>
      </c>
      <c r="E82" s="282">
        <f>E19*'Transport assumptions'!$I31</f>
        <v>0</v>
      </c>
      <c r="F82" s="282">
        <f>F19*'Transport assumptions'!$I31</f>
        <v>0</v>
      </c>
      <c r="G82" s="282">
        <f>G19*'Transport assumptions'!$I31</f>
        <v>0</v>
      </c>
      <c r="H82" s="282">
        <f>H19*'Transport assumptions'!$I31</f>
        <v>0</v>
      </c>
      <c r="I82" s="282">
        <f>I19*'Transport assumptions'!$I31</f>
        <v>0</v>
      </c>
      <c r="J82" s="282">
        <f>J19*'Transport assumptions'!$I31</f>
        <v>0</v>
      </c>
      <c r="K82" s="282">
        <f>K19*'Transport assumptions'!$I31</f>
        <v>0</v>
      </c>
      <c r="L82" s="282">
        <f>L19*'Transport assumptions'!$I31</f>
        <v>0</v>
      </c>
      <c r="M82" s="282">
        <f>M19*'Transport assumptions'!$I31</f>
        <v>0</v>
      </c>
      <c r="N82" s="282">
        <f>N19*'Transport assumptions'!$I31</f>
        <v>0</v>
      </c>
      <c r="O82" s="282">
        <f>O19*'Transport assumptions'!$I31</f>
        <v>0</v>
      </c>
      <c r="P82" s="282">
        <f>P19*'Transport assumptions'!$I31</f>
        <v>0</v>
      </c>
      <c r="Q82" s="282">
        <f>Q19*'Transport assumptions'!$I31</f>
        <v>0</v>
      </c>
      <c r="R82" s="282">
        <f>R19*'Transport assumptions'!$I31</f>
        <v>0</v>
      </c>
      <c r="S82" s="282">
        <f>S19*'Transport assumptions'!$I31</f>
        <v>0</v>
      </c>
      <c r="T82" s="282">
        <f>T19*'Transport assumptions'!$I31</f>
        <v>0</v>
      </c>
      <c r="U82" s="282">
        <f>U19*'Transport assumptions'!$I31</f>
        <v>0</v>
      </c>
      <c r="V82" s="282">
        <f>V19*'Transport assumptions'!$I31</f>
        <v>0</v>
      </c>
      <c r="W82" s="282">
        <f>W19*'Transport assumptions'!$I31</f>
        <v>0</v>
      </c>
      <c r="X82" s="282">
        <f>X19*'Transport assumptions'!$I31</f>
        <v>0</v>
      </c>
      <c r="Y82" s="282">
        <f>Y19*'Transport assumptions'!$I31</f>
        <v>0</v>
      </c>
      <c r="Z82" s="282">
        <f>Z19*'Transport assumptions'!$I31</f>
        <v>0</v>
      </c>
      <c r="AA82" s="282">
        <f>AA19*'Transport assumptions'!$I31</f>
        <v>0</v>
      </c>
      <c r="AB82" s="282">
        <f>AB19*'Transport assumptions'!$I31</f>
        <v>0</v>
      </c>
      <c r="AC82" s="282">
        <f>AC19*'Transport assumptions'!$I31</f>
        <v>0</v>
      </c>
      <c r="AD82" s="282">
        <f>AD19*'Transport assumptions'!$I31</f>
        <v>0</v>
      </c>
      <c r="AE82" s="282">
        <f>AE19*'Transport assumptions'!$I31</f>
        <v>0</v>
      </c>
      <c r="AF82" s="282">
        <f>AF19*'Transport assumptions'!$I31</f>
        <v>0</v>
      </c>
      <c r="AG82" s="282">
        <f>AG19*'Transport assumptions'!$I31</f>
        <v>0</v>
      </c>
      <c r="AH82" s="282">
        <f>AH19*'Transport assumptions'!$I31</f>
        <v>0</v>
      </c>
      <c r="AI82" s="365">
        <f>AI19*'Transport assumptions'!$I31</f>
        <v>0</v>
      </c>
    </row>
    <row r="83" spans="2:35" x14ac:dyDescent="0.25">
      <c r="B83" s="480"/>
      <c r="C83" s="248" t="s">
        <v>105</v>
      </c>
      <c r="D83" s="249" t="s">
        <v>351</v>
      </c>
      <c r="E83" s="282">
        <f>E20*'Transport assumptions'!$I32</f>
        <v>0</v>
      </c>
      <c r="F83" s="282">
        <f>F20*'Transport assumptions'!$I32</f>
        <v>0</v>
      </c>
      <c r="G83" s="282">
        <f>G20*'Transport assumptions'!$I32</f>
        <v>0</v>
      </c>
      <c r="H83" s="282">
        <f>H20*'Transport assumptions'!$I32</f>
        <v>0</v>
      </c>
      <c r="I83" s="282">
        <f>I20*'Transport assumptions'!$I32</f>
        <v>0</v>
      </c>
      <c r="J83" s="282">
        <f>J20*'Transport assumptions'!$I32</f>
        <v>0</v>
      </c>
      <c r="K83" s="282">
        <f>K20*'Transport assumptions'!$I32</f>
        <v>0</v>
      </c>
      <c r="L83" s="282">
        <f>L20*'Transport assumptions'!$I32</f>
        <v>0</v>
      </c>
      <c r="M83" s="282">
        <f>M20*'Transport assumptions'!$I32</f>
        <v>0</v>
      </c>
      <c r="N83" s="282">
        <f>N20*'Transport assumptions'!$I32</f>
        <v>0</v>
      </c>
      <c r="O83" s="282">
        <f>O20*'Transport assumptions'!$I32</f>
        <v>0</v>
      </c>
      <c r="P83" s="282">
        <f>P20*'Transport assumptions'!$I32</f>
        <v>0</v>
      </c>
      <c r="Q83" s="282">
        <f>Q20*'Transport assumptions'!$I32</f>
        <v>0</v>
      </c>
      <c r="R83" s="282">
        <f>R20*'Transport assumptions'!$I32</f>
        <v>0</v>
      </c>
      <c r="S83" s="282">
        <f>S20*'Transport assumptions'!$I32</f>
        <v>0</v>
      </c>
      <c r="T83" s="282">
        <f>T20*'Transport assumptions'!$I32</f>
        <v>0</v>
      </c>
      <c r="U83" s="282">
        <f>U20*'Transport assumptions'!$I32</f>
        <v>0</v>
      </c>
      <c r="V83" s="282">
        <f>V20*'Transport assumptions'!$I32</f>
        <v>0</v>
      </c>
      <c r="W83" s="282">
        <f>W20*'Transport assumptions'!$I32</f>
        <v>0</v>
      </c>
      <c r="X83" s="282">
        <f>X20*'Transport assumptions'!$I32</f>
        <v>0</v>
      </c>
      <c r="Y83" s="282">
        <f>Y20*'Transport assumptions'!$I32</f>
        <v>0</v>
      </c>
      <c r="Z83" s="282">
        <f>Z20*'Transport assumptions'!$I32</f>
        <v>0</v>
      </c>
      <c r="AA83" s="282">
        <f>AA20*'Transport assumptions'!$I32</f>
        <v>0</v>
      </c>
      <c r="AB83" s="282">
        <f>AB20*'Transport assumptions'!$I32</f>
        <v>0</v>
      </c>
      <c r="AC83" s="282">
        <f>AC20*'Transport assumptions'!$I32</f>
        <v>0</v>
      </c>
      <c r="AD83" s="282">
        <f>AD20*'Transport assumptions'!$I32</f>
        <v>0</v>
      </c>
      <c r="AE83" s="282">
        <f>AE20*'Transport assumptions'!$I32</f>
        <v>0</v>
      </c>
      <c r="AF83" s="282">
        <f>AF20*'Transport assumptions'!$I32</f>
        <v>0</v>
      </c>
      <c r="AG83" s="282">
        <f>AG20*'Transport assumptions'!$I32</f>
        <v>0</v>
      </c>
      <c r="AH83" s="282">
        <f>AH20*'Transport assumptions'!$I32</f>
        <v>0</v>
      </c>
      <c r="AI83" s="365">
        <f>AI20*'Transport assumptions'!$I32</f>
        <v>0</v>
      </c>
    </row>
    <row r="84" spans="2:35" x14ac:dyDescent="0.25">
      <c r="B84" s="480"/>
      <c r="C84" s="248" t="s">
        <v>106</v>
      </c>
      <c r="D84" s="249" t="s">
        <v>351</v>
      </c>
      <c r="E84" s="282">
        <f>E21*'Transport assumptions'!$I33</f>
        <v>0</v>
      </c>
      <c r="F84" s="282">
        <f>F21*'Transport assumptions'!$I33</f>
        <v>0</v>
      </c>
      <c r="G84" s="282">
        <f>G21*'Transport assumptions'!$I33</f>
        <v>0</v>
      </c>
      <c r="H84" s="282">
        <f>H21*'Transport assumptions'!$I33</f>
        <v>0</v>
      </c>
      <c r="I84" s="282">
        <f>I21*'Transport assumptions'!$I33</f>
        <v>0</v>
      </c>
      <c r="J84" s="282">
        <f>J21*'Transport assumptions'!$I33</f>
        <v>0</v>
      </c>
      <c r="K84" s="282">
        <f>K21*'Transport assumptions'!$I33</f>
        <v>0</v>
      </c>
      <c r="L84" s="282">
        <f>L21*'Transport assumptions'!$I33</f>
        <v>0</v>
      </c>
      <c r="M84" s="282">
        <f>M21*'Transport assumptions'!$I33</f>
        <v>0</v>
      </c>
      <c r="N84" s="282">
        <f>N21*'Transport assumptions'!$I33</f>
        <v>0</v>
      </c>
      <c r="O84" s="282">
        <f>O21*'Transport assumptions'!$I33</f>
        <v>0</v>
      </c>
      <c r="P84" s="282">
        <f>P21*'Transport assumptions'!$I33</f>
        <v>0</v>
      </c>
      <c r="Q84" s="282">
        <f>Q21*'Transport assumptions'!$I33</f>
        <v>0</v>
      </c>
      <c r="R84" s="282">
        <f>R21*'Transport assumptions'!$I33</f>
        <v>0</v>
      </c>
      <c r="S84" s="282">
        <f>S21*'Transport assumptions'!$I33</f>
        <v>0</v>
      </c>
      <c r="T84" s="282">
        <f>T21*'Transport assumptions'!$I33</f>
        <v>0</v>
      </c>
      <c r="U84" s="282">
        <f>U21*'Transport assumptions'!$I33</f>
        <v>0</v>
      </c>
      <c r="V84" s="282">
        <f>V21*'Transport assumptions'!$I33</f>
        <v>0</v>
      </c>
      <c r="W84" s="282">
        <f>W21*'Transport assumptions'!$I33</f>
        <v>0</v>
      </c>
      <c r="X84" s="282">
        <f>X21*'Transport assumptions'!$I33</f>
        <v>0</v>
      </c>
      <c r="Y84" s="282">
        <f>Y21*'Transport assumptions'!$I33</f>
        <v>0</v>
      </c>
      <c r="Z84" s="282">
        <f>Z21*'Transport assumptions'!$I33</f>
        <v>0</v>
      </c>
      <c r="AA84" s="282">
        <f>AA21*'Transport assumptions'!$I33</f>
        <v>0</v>
      </c>
      <c r="AB84" s="282">
        <f>AB21*'Transport assumptions'!$I33</f>
        <v>0</v>
      </c>
      <c r="AC84" s="282">
        <f>AC21*'Transport assumptions'!$I33</f>
        <v>0</v>
      </c>
      <c r="AD84" s="282">
        <f>AD21*'Transport assumptions'!$I33</f>
        <v>0</v>
      </c>
      <c r="AE84" s="282">
        <f>AE21*'Transport assumptions'!$I33</f>
        <v>0</v>
      </c>
      <c r="AF84" s="282">
        <f>AF21*'Transport assumptions'!$I33</f>
        <v>0</v>
      </c>
      <c r="AG84" s="282">
        <f>AG21*'Transport assumptions'!$I33</f>
        <v>0</v>
      </c>
      <c r="AH84" s="282">
        <f>AH21*'Transport assumptions'!$I33</f>
        <v>0</v>
      </c>
      <c r="AI84" s="365">
        <f>AI21*'Transport assumptions'!$I33</f>
        <v>0</v>
      </c>
    </row>
    <row r="85" spans="2:35" x14ac:dyDescent="0.25">
      <c r="B85" s="480"/>
      <c r="C85" s="250" t="s">
        <v>107</v>
      </c>
      <c r="D85" s="249" t="s">
        <v>351</v>
      </c>
      <c r="E85" s="282">
        <f>E22*'Transport assumptions'!$I34</f>
        <v>0</v>
      </c>
      <c r="F85" s="282">
        <f>F22*'Transport assumptions'!$I34</f>
        <v>0</v>
      </c>
      <c r="G85" s="282">
        <f>G22*'Transport assumptions'!$I34</f>
        <v>0</v>
      </c>
      <c r="H85" s="282">
        <f>H22*'Transport assumptions'!$I34</f>
        <v>0</v>
      </c>
      <c r="I85" s="282">
        <f>I22*'Transport assumptions'!$I34</f>
        <v>0</v>
      </c>
      <c r="J85" s="282">
        <f>J22*'Transport assumptions'!$I34</f>
        <v>0</v>
      </c>
      <c r="K85" s="282">
        <f>K22*'Transport assumptions'!$I34</f>
        <v>0</v>
      </c>
      <c r="L85" s="282">
        <f>L22*'Transport assumptions'!$I34</f>
        <v>0</v>
      </c>
      <c r="M85" s="282">
        <f>M22*'Transport assumptions'!$I34</f>
        <v>0</v>
      </c>
      <c r="N85" s="282">
        <f>N22*'Transport assumptions'!$I34</f>
        <v>0</v>
      </c>
      <c r="O85" s="282">
        <f>O22*'Transport assumptions'!$I34</f>
        <v>0</v>
      </c>
      <c r="P85" s="282">
        <f>P22*'Transport assumptions'!$I34</f>
        <v>0</v>
      </c>
      <c r="Q85" s="282">
        <f>Q22*'Transport assumptions'!$I34</f>
        <v>0</v>
      </c>
      <c r="R85" s="282">
        <f>R22*'Transport assumptions'!$I34</f>
        <v>0</v>
      </c>
      <c r="S85" s="282">
        <f>S22*'Transport assumptions'!$I34</f>
        <v>0</v>
      </c>
      <c r="T85" s="282">
        <f>T22*'Transport assumptions'!$I34</f>
        <v>0</v>
      </c>
      <c r="U85" s="282">
        <f>U22*'Transport assumptions'!$I34</f>
        <v>0</v>
      </c>
      <c r="V85" s="282">
        <f>V22*'Transport assumptions'!$I34</f>
        <v>0</v>
      </c>
      <c r="W85" s="282">
        <f>W22*'Transport assumptions'!$I34</f>
        <v>0</v>
      </c>
      <c r="X85" s="282">
        <f>X22*'Transport assumptions'!$I34</f>
        <v>0</v>
      </c>
      <c r="Y85" s="282">
        <f>Y22*'Transport assumptions'!$I34</f>
        <v>0</v>
      </c>
      <c r="Z85" s="282">
        <f>Z22*'Transport assumptions'!$I34</f>
        <v>0</v>
      </c>
      <c r="AA85" s="282">
        <f>AA22*'Transport assumptions'!$I34</f>
        <v>0</v>
      </c>
      <c r="AB85" s="282">
        <f>AB22*'Transport assumptions'!$I34</f>
        <v>0</v>
      </c>
      <c r="AC85" s="282">
        <f>AC22*'Transport assumptions'!$I34</f>
        <v>0</v>
      </c>
      <c r="AD85" s="282">
        <f>AD22*'Transport assumptions'!$I34</f>
        <v>0</v>
      </c>
      <c r="AE85" s="282">
        <f>AE22*'Transport assumptions'!$I34</f>
        <v>0</v>
      </c>
      <c r="AF85" s="282">
        <f>AF22*'Transport assumptions'!$I34</f>
        <v>0</v>
      </c>
      <c r="AG85" s="282">
        <f>AG22*'Transport assumptions'!$I34</f>
        <v>0</v>
      </c>
      <c r="AH85" s="282">
        <f>AH22*'Transport assumptions'!$I34</f>
        <v>0</v>
      </c>
      <c r="AI85" s="365">
        <f>AI22*'Transport assumptions'!$I34</f>
        <v>0</v>
      </c>
    </row>
    <row r="86" spans="2:35" x14ac:dyDescent="0.25">
      <c r="B86" s="480" t="s">
        <v>112</v>
      </c>
      <c r="C86" s="248" t="s">
        <v>101</v>
      </c>
      <c r="D86" s="249" t="s">
        <v>351</v>
      </c>
      <c r="E86" s="282">
        <f>E23*'Transport assumptions'!$I35</f>
        <v>0</v>
      </c>
      <c r="F86" s="282">
        <f>F23*'Transport assumptions'!$I35</f>
        <v>0</v>
      </c>
      <c r="G86" s="282">
        <f>G23*'Transport assumptions'!$I35</f>
        <v>0</v>
      </c>
      <c r="H86" s="282">
        <f>H23*'Transport assumptions'!$I35</f>
        <v>0</v>
      </c>
      <c r="I86" s="282">
        <f>I23*'Transport assumptions'!$I35</f>
        <v>0</v>
      </c>
      <c r="J86" s="282">
        <f>J23*'Transport assumptions'!$I35</f>
        <v>0</v>
      </c>
      <c r="K86" s="282">
        <f>K23*'Transport assumptions'!$I35</f>
        <v>0</v>
      </c>
      <c r="L86" s="282">
        <f>L23*'Transport assumptions'!$I35</f>
        <v>0</v>
      </c>
      <c r="M86" s="282">
        <f>M23*'Transport assumptions'!$I35</f>
        <v>0</v>
      </c>
      <c r="N86" s="282">
        <f>N23*'Transport assumptions'!$I35</f>
        <v>0</v>
      </c>
      <c r="O86" s="282">
        <f>O23*'Transport assumptions'!$I35</f>
        <v>0</v>
      </c>
      <c r="P86" s="282">
        <f>P23*'Transport assumptions'!$I35</f>
        <v>0</v>
      </c>
      <c r="Q86" s="282">
        <f>Q23*'Transport assumptions'!$I35</f>
        <v>0</v>
      </c>
      <c r="R86" s="282">
        <f>R23*'Transport assumptions'!$I35</f>
        <v>0</v>
      </c>
      <c r="S86" s="282">
        <f>S23*'Transport assumptions'!$I35</f>
        <v>0</v>
      </c>
      <c r="T86" s="282">
        <f>T23*'Transport assumptions'!$I35</f>
        <v>0</v>
      </c>
      <c r="U86" s="282">
        <f>U23*'Transport assumptions'!$I35</f>
        <v>0</v>
      </c>
      <c r="V86" s="282">
        <f>V23*'Transport assumptions'!$I35</f>
        <v>0</v>
      </c>
      <c r="W86" s="282">
        <f>W23*'Transport assumptions'!$I35</f>
        <v>0</v>
      </c>
      <c r="X86" s="282">
        <f>X23*'Transport assumptions'!$I35</f>
        <v>0</v>
      </c>
      <c r="Y86" s="282">
        <f>Y23*'Transport assumptions'!$I35</f>
        <v>0</v>
      </c>
      <c r="Z86" s="282">
        <f>Z23*'Transport assumptions'!$I35</f>
        <v>0</v>
      </c>
      <c r="AA86" s="282">
        <f>AA23*'Transport assumptions'!$I35</f>
        <v>0</v>
      </c>
      <c r="AB86" s="282">
        <f>AB23*'Transport assumptions'!$I35</f>
        <v>0</v>
      </c>
      <c r="AC86" s="282">
        <f>AC23*'Transport assumptions'!$I35</f>
        <v>0</v>
      </c>
      <c r="AD86" s="282">
        <f>AD23*'Transport assumptions'!$I35</f>
        <v>0</v>
      </c>
      <c r="AE86" s="282">
        <f>AE23*'Transport assumptions'!$I35</f>
        <v>0</v>
      </c>
      <c r="AF86" s="282">
        <f>AF23*'Transport assumptions'!$I35</f>
        <v>0</v>
      </c>
      <c r="AG86" s="282">
        <f>AG23*'Transport assumptions'!$I35</f>
        <v>0</v>
      </c>
      <c r="AH86" s="282">
        <f>AH23*'Transport assumptions'!$I35</f>
        <v>0</v>
      </c>
      <c r="AI86" s="365">
        <f>AI23*'Transport assumptions'!$I35</f>
        <v>0</v>
      </c>
    </row>
    <row r="87" spans="2:35" x14ac:dyDescent="0.25">
      <c r="B87" s="480"/>
      <c r="C87" s="248" t="s">
        <v>104</v>
      </c>
      <c r="D87" s="249" t="s">
        <v>351</v>
      </c>
      <c r="E87" s="282">
        <f>E24*'Transport assumptions'!$I36</f>
        <v>0</v>
      </c>
      <c r="F87" s="282">
        <f>F24*'Transport assumptions'!$I36</f>
        <v>0</v>
      </c>
      <c r="G87" s="282">
        <f>G24*'Transport assumptions'!$I36</f>
        <v>0</v>
      </c>
      <c r="H87" s="282">
        <f>H24*'Transport assumptions'!$I36</f>
        <v>0</v>
      </c>
      <c r="I87" s="282">
        <f>I24*'Transport assumptions'!$I36</f>
        <v>0</v>
      </c>
      <c r="J87" s="282">
        <f>J24*'Transport assumptions'!$I36</f>
        <v>0</v>
      </c>
      <c r="K87" s="282">
        <f>K24*'Transport assumptions'!$I36</f>
        <v>0</v>
      </c>
      <c r="L87" s="282">
        <f>L24*'Transport assumptions'!$I36</f>
        <v>0</v>
      </c>
      <c r="M87" s="282">
        <f>M24*'Transport assumptions'!$I36</f>
        <v>0</v>
      </c>
      <c r="N87" s="282">
        <f>N24*'Transport assumptions'!$I36</f>
        <v>0</v>
      </c>
      <c r="O87" s="282">
        <f>O24*'Transport assumptions'!$I36</f>
        <v>0</v>
      </c>
      <c r="P87" s="282">
        <f>P24*'Transport assumptions'!$I36</f>
        <v>0</v>
      </c>
      <c r="Q87" s="282">
        <f>Q24*'Transport assumptions'!$I36</f>
        <v>0</v>
      </c>
      <c r="R87" s="282">
        <f>R24*'Transport assumptions'!$I36</f>
        <v>0</v>
      </c>
      <c r="S87" s="282">
        <f>S24*'Transport assumptions'!$I36</f>
        <v>0</v>
      </c>
      <c r="T87" s="282">
        <f>T24*'Transport assumptions'!$I36</f>
        <v>0</v>
      </c>
      <c r="U87" s="282">
        <f>U24*'Transport assumptions'!$I36</f>
        <v>0</v>
      </c>
      <c r="V87" s="282">
        <f>V24*'Transport assumptions'!$I36</f>
        <v>0</v>
      </c>
      <c r="W87" s="282">
        <f>W24*'Transport assumptions'!$I36</f>
        <v>0</v>
      </c>
      <c r="X87" s="282">
        <f>X24*'Transport assumptions'!$I36</f>
        <v>0</v>
      </c>
      <c r="Y87" s="282">
        <f>Y24*'Transport assumptions'!$I36</f>
        <v>0</v>
      </c>
      <c r="Z87" s="282">
        <f>Z24*'Transport assumptions'!$I36</f>
        <v>0</v>
      </c>
      <c r="AA87" s="282">
        <f>AA24*'Transport assumptions'!$I36</f>
        <v>0</v>
      </c>
      <c r="AB87" s="282">
        <f>AB24*'Transport assumptions'!$I36</f>
        <v>0</v>
      </c>
      <c r="AC87" s="282">
        <f>AC24*'Transport assumptions'!$I36</f>
        <v>0</v>
      </c>
      <c r="AD87" s="282">
        <f>AD24*'Transport assumptions'!$I36</f>
        <v>0</v>
      </c>
      <c r="AE87" s="282">
        <f>AE24*'Transport assumptions'!$I36</f>
        <v>0</v>
      </c>
      <c r="AF87" s="282">
        <f>AF24*'Transport assumptions'!$I36</f>
        <v>0</v>
      </c>
      <c r="AG87" s="282">
        <f>AG24*'Transport assumptions'!$I36</f>
        <v>0</v>
      </c>
      <c r="AH87" s="282">
        <f>AH24*'Transport assumptions'!$I36</f>
        <v>0</v>
      </c>
      <c r="AI87" s="365">
        <f>AI24*'Transport assumptions'!$I36</f>
        <v>0</v>
      </c>
    </row>
    <row r="88" spans="2:35" x14ac:dyDescent="0.25">
      <c r="B88" s="480"/>
      <c r="C88" s="248" t="s">
        <v>105</v>
      </c>
      <c r="D88" s="249" t="s">
        <v>351</v>
      </c>
      <c r="E88" s="282">
        <f>E25*'Transport assumptions'!$I37</f>
        <v>0</v>
      </c>
      <c r="F88" s="282">
        <f>F25*'Transport assumptions'!$I37</f>
        <v>0</v>
      </c>
      <c r="G88" s="282">
        <f>G25*'Transport assumptions'!$I37</f>
        <v>0</v>
      </c>
      <c r="H88" s="282">
        <f>H25*'Transport assumptions'!$I37</f>
        <v>0</v>
      </c>
      <c r="I88" s="282">
        <f>I25*'Transport assumptions'!$I37</f>
        <v>0</v>
      </c>
      <c r="J88" s="282">
        <f>J25*'Transport assumptions'!$I37</f>
        <v>0</v>
      </c>
      <c r="K88" s="282">
        <f>K25*'Transport assumptions'!$I37</f>
        <v>0</v>
      </c>
      <c r="L88" s="282">
        <f>L25*'Transport assumptions'!$I37</f>
        <v>0</v>
      </c>
      <c r="M88" s="282">
        <f>M25*'Transport assumptions'!$I37</f>
        <v>0</v>
      </c>
      <c r="N88" s="282">
        <f>N25*'Transport assumptions'!$I37</f>
        <v>0</v>
      </c>
      <c r="O88" s="282">
        <f>O25*'Transport assumptions'!$I37</f>
        <v>0</v>
      </c>
      <c r="P88" s="282">
        <f>P25*'Transport assumptions'!$I37</f>
        <v>0</v>
      </c>
      <c r="Q88" s="282">
        <f>Q25*'Transport assumptions'!$I37</f>
        <v>0</v>
      </c>
      <c r="R88" s="282">
        <f>R25*'Transport assumptions'!$I37</f>
        <v>0</v>
      </c>
      <c r="S88" s="282">
        <f>S25*'Transport assumptions'!$I37</f>
        <v>0</v>
      </c>
      <c r="T88" s="282">
        <f>T25*'Transport assumptions'!$I37</f>
        <v>0</v>
      </c>
      <c r="U88" s="282">
        <f>U25*'Transport assumptions'!$I37</f>
        <v>0</v>
      </c>
      <c r="V88" s="282">
        <f>V25*'Transport assumptions'!$I37</f>
        <v>0</v>
      </c>
      <c r="W88" s="282">
        <f>W25*'Transport assumptions'!$I37</f>
        <v>0</v>
      </c>
      <c r="X88" s="282">
        <f>X25*'Transport assumptions'!$I37</f>
        <v>0</v>
      </c>
      <c r="Y88" s="282">
        <f>Y25*'Transport assumptions'!$I37</f>
        <v>0</v>
      </c>
      <c r="Z88" s="282">
        <f>Z25*'Transport assumptions'!$I37</f>
        <v>0</v>
      </c>
      <c r="AA88" s="282">
        <f>AA25*'Transport assumptions'!$I37</f>
        <v>0</v>
      </c>
      <c r="AB88" s="282">
        <f>AB25*'Transport assumptions'!$I37</f>
        <v>0</v>
      </c>
      <c r="AC88" s="282">
        <f>AC25*'Transport assumptions'!$I37</f>
        <v>0</v>
      </c>
      <c r="AD88" s="282">
        <f>AD25*'Transport assumptions'!$I37</f>
        <v>0</v>
      </c>
      <c r="AE88" s="282">
        <f>AE25*'Transport assumptions'!$I37</f>
        <v>0</v>
      </c>
      <c r="AF88" s="282">
        <f>AF25*'Transport assumptions'!$I37</f>
        <v>0</v>
      </c>
      <c r="AG88" s="282">
        <f>AG25*'Transport assumptions'!$I37</f>
        <v>0</v>
      </c>
      <c r="AH88" s="282">
        <f>AH25*'Transport assumptions'!$I37</f>
        <v>0</v>
      </c>
      <c r="AI88" s="365">
        <f>AI25*'Transport assumptions'!$I37</f>
        <v>0</v>
      </c>
    </row>
    <row r="89" spans="2:35" x14ac:dyDescent="0.25">
      <c r="B89" s="480"/>
      <c r="C89" s="248" t="s">
        <v>106</v>
      </c>
      <c r="D89" s="249" t="s">
        <v>351</v>
      </c>
      <c r="E89" s="282">
        <f>E26*'Transport assumptions'!$I38</f>
        <v>0</v>
      </c>
      <c r="F89" s="282">
        <f>F26*'Transport assumptions'!$I38</f>
        <v>0</v>
      </c>
      <c r="G89" s="282">
        <f>G26*'Transport assumptions'!$I38</f>
        <v>0</v>
      </c>
      <c r="H89" s="282">
        <f>H26*'Transport assumptions'!$I38</f>
        <v>0</v>
      </c>
      <c r="I89" s="282">
        <f>I26*'Transport assumptions'!$I38</f>
        <v>0</v>
      </c>
      <c r="J89" s="282">
        <f>J26*'Transport assumptions'!$I38</f>
        <v>0</v>
      </c>
      <c r="K89" s="282">
        <f>K26*'Transport assumptions'!$I38</f>
        <v>0</v>
      </c>
      <c r="L89" s="282">
        <f>L26*'Transport assumptions'!$I38</f>
        <v>0</v>
      </c>
      <c r="M89" s="282">
        <f>M26*'Transport assumptions'!$I38</f>
        <v>0</v>
      </c>
      <c r="N89" s="282">
        <f>N26*'Transport assumptions'!$I38</f>
        <v>0</v>
      </c>
      <c r="O89" s="282">
        <f>O26*'Transport assumptions'!$I38</f>
        <v>0</v>
      </c>
      <c r="P89" s="282">
        <f>P26*'Transport assumptions'!$I38</f>
        <v>0</v>
      </c>
      <c r="Q89" s="282">
        <f>Q26*'Transport assumptions'!$I38</f>
        <v>0</v>
      </c>
      <c r="R89" s="282">
        <f>R26*'Transport assumptions'!$I38</f>
        <v>0</v>
      </c>
      <c r="S89" s="282">
        <f>S26*'Transport assumptions'!$I38</f>
        <v>0</v>
      </c>
      <c r="T89" s="282">
        <f>T26*'Transport assumptions'!$I38</f>
        <v>0</v>
      </c>
      <c r="U89" s="282">
        <f>U26*'Transport assumptions'!$I38</f>
        <v>0</v>
      </c>
      <c r="V89" s="282">
        <f>V26*'Transport assumptions'!$I38</f>
        <v>0</v>
      </c>
      <c r="W89" s="282">
        <f>W26*'Transport assumptions'!$I38</f>
        <v>0</v>
      </c>
      <c r="X89" s="282">
        <f>X26*'Transport assumptions'!$I38</f>
        <v>0</v>
      </c>
      <c r="Y89" s="282">
        <f>Y26*'Transport assumptions'!$I38</f>
        <v>0</v>
      </c>
      <c r="Z89" s="282">
        <f>Z26*'Transport assumptions'!$I38</f>
        <v>0</v>
      </c>
      <c r="AA89" s="282">
        <f>AA26*'Transport assumptions'!$I38</f>
        <v>0</v>
      </c>
      <c r="AB89" s="282">
        <f>AB26*'Transport assumptions'!$I38</f>
        <v>0</v>
      </c>
      <c r="AC89" s="282">
        <f>AC26*'Transport assumptions'!$I38</f>
        <v>0</v>
      </c>
      <c r="AD89" s="282">
        <f>AD26*'Transport assumptions'!$I38</f>
        <v>0</v>
      </c>
      <c r="AE89" s="282">
        <f>AE26*'Transport assumptions'!$I38</f>
        <v>0</v>
      </c>
      <c r="AF89" s="282">
        <f>AF26*'Transport assumptions'!$I38</f>
        <v>0</v>
      </c>
      <c r="AG89" s="282">
        <f>AG26*'Transport assumptions'!$I38</f>
        <v>0</v>
      </c>
      <c r="AH89" s="282">
        <f>AH26*'Transport assumptions'!$I38</f>
        <v>0</v>
      </c>
      <c r="AI89" s="365">
        <f>AI26*'Transport assumptions'!$I38</f>
        <v>0</v>
      </c>
    </row>
    <row r="90" spans="2:35" x14ac:dyDescent="0.25">
      <c r="B90" s="480"/>
      <c r="C90" s="250" t="s">
        <v>107</v>
      </c>
      <c r="D90" s="249" t="s">
        <v>351</v>
      </c>
      <c r="E90" s="282">
        <f>E27*'Transport assumptions'!$I39</f>
        <v>0</v>
      </c>
      <c r="F90" s="282">
        <f>F27*'Transport assumptions'!$I39</f>
        <v>0</v>
      </c>
      <c r="G90" s="282">
        <f>G27*'Transport assumptions'!$I39</f>
        <v>0</v>
      </c>
      <c r="H90" s="282">
        <f>H27*'Transport assumptions'!$I39</f>
        <v>0</v>
      </c>
      <c r="I90" s="282">
        <f>I27*'Transport assumptions'!$I39</f>
        <v>0</v>
      </c>
      <c r="J90" s="282">
        <f>J27*'Transport assumptions'!$I39</f>
        <v>0</v>
      </c>
      <c r="K90" s="282">
        <f>K27*'Transport assumptions'!$I39</f>
        <v>0</v>
      </c>
      <c r="L90" s="282">
        <f>L27*'Transport assumptions'!$I39</f>
        <v>0</v>
      </c>
      <c r="M90" s="282">
        <f>M27*'Transport assumptions'!$I39</f>
        <v>0</v>
      </c>
      <c r="N90" s="282">
        <f>N27*'Transport assumptions'!$I39</f>
        <v>0</v>
      </c>
      <c r="O90" s="282">
        <f>O27*'Transport assumptions'!$I39</f>
        <v>0</v>
      </c>
      <c r="P90" s="282">
        <f>P27*'Transport assumptions'!$I39</f>
        <v>0</v>
      </c>
      <c r="Q90" s="282">
        <f>Q27*'Transport assumptions'!$I39</f>
        <v>0</v>
      </c>
      <c r="R90" s="282">
        <f>R27*'Transport assumptions'!$I39</f>
        <v>0</v>
      </c>
      <c r="S90" s="282">
        <f>S27*'Transport assumptions'!$I39</f>
        <v>0</v>
      </c>
      <c r="T90" s="282">
        <f>T27*'Transport assumptions'!$I39</f>
        <v>0</v>
      </c>
      <c r="U90" s="282">
        <f>U27*'Transport assumptions'!$I39</f>
        <v>0</v>
      </c>
      <c r="V90" s="282">
        <f>V27*'Transport assumptions'!$I39</f>
        <v>0</v>
      </c>
      <c r="W90" s="282">
        <f>W27*'Transport assumptions'!$I39</f>
        <v>0</v>
      </c>
      <c r="X90" s="282">
        <f>X27*'Transport assumptions'!$I39</f>
        <v>0</v>
      </c>
      <c r="Y90" s="282">
        <f>Y27*'Transport assumptions'!$I39</f>
        <v>0</v>
      </c>
      <c r="Z90" s="282">
        <f>Z27*'Transport assumptions'!$I39</f>
        <v>0</v>
      </c>
      <c r="AA90" s="282">
        <f>AA27*'Transport assumptions'!$I39</f>
        <v>0</v>
      </c>
      <c r="AB90" s="282">
        <f>AB27*'Transport assumptions'!$I39</f>
        <v>0</v>
      </c>
      <c r="AC90" s="282">
        <f>AC27*'Transport assumptions'!$I39</f>
        <v>0</v>
      </c>
      <c r="AD90" s="282">
        <f>AD27*'Transport assumptions'!$I39</f>
        <v>0</v>
      </c>
      <c r="AE90" s="282">
        <f>AE27*'Transport assumptions'!$I39</f>
        <v>0</v>
      </c>
      <c r="AF90" s="282">
        <f>AF27*'Transport assumptions'!$I39</f>
        <v>0</v>
      </c>
      <c r="AG90" s="282">
        <f>AG27*'Transport assumptions'!$I39</f>
        <v>0</v>
      </c>
      <c r="AH90" s="282">
        <f>AH27*'Transport assumptions'!$I39</f>
        <v>0</v>
      </c>
      <c r="AI90" s="365">
        <f>AI27*'Transport assumptions'!$I39</f>
        <v>0</v>
      </c>
    </row>
    <row r="91" spans="2:35" x14ac:dyDescent="0.25">
      <c r="B91" s="480" t="s">
        <v>113</v>
      </c>
      <c r="C91" s="248" t="s">
        <v>101</v>
      </c>
      <c r="D91" s="249" t="s">
        <v>351</v>
      </c>
      <c r="E91" s="282">
        <f>E28*'Transport assumptions'!$I40</f>
        <v>0</v>
      </c>
      <c r="F91" s="282">
        <f>F28*'Transport assumptions'!$I40</f>
        <v>0</v>
      </c>
      <c r="G91" s="282">
        <f>G28*'Transport assumptions'!$I40</f>
        <v>0</v>
      </c>
      <c r="H91" s="282">
        <f>H28*'Transport assumptions'!$I40</f>
        <v>0</v>
      </c>
      <c r="I91" s="282">
        <f>I28*'Transport assumptions'!$I40</f>
        <v>0</v>
      </c>
      <c r="J91" s="282">
        <f>J28*'Transport assumptions'!$I40</f>
        <v>0</v>
      </c>
      <c r="K91" s="282">
        <f>K28*'Transport assumptions'!$I40</f>
        <v>0</v>
      </c>
      <c r="L91" s="282">
        <f>L28*'Transport assumptions'!$I40</f>
        <v>0</v>
      </c>
      <c r="M91" s="282">
        <f>M28*'Transport assumptions'!$I40</f>
        <v>0</v>
      </c>
      <c r="N91" s="282">
        <f>N28*'Transport assumptions'!$I40</f>
        <v>0</v>
      </c>
      <c r="O91" s="282">
        <f>O28*'Transport assumptions'!$I40</f>
        <v>0</v>
      </c>
      <c r="P91" s="282">
        <f>P28*'Transport assumptions'!$I40</f>
        <v>0</v>
      </c>
      <c r="Q91" s="282">
        <f>Q28*'Transport assumptions'!$I40</f>
        <v>0</v>
      </c>
      <c r="R91" s="282">
        <f>R28*'Transport assumptions'!$I40</f>
        <v>0</v>
      </c>
      <c r="S91" s="282">
        <f>S28*'Transport assumptions'!$I40</f>
        <v>0</v>
      </c>
      <c r="T91" s="282">
        <f>T28*'Transport assumptions'!$I40</f>
        <v>0</v>
      </c>
      <c r="U91" s="282">
        <f>U28*'Transport assumptions'!$I40</f>
        <v>0</v>
      </c>
      <c r="V91" s="282">
        <f>V28*'Transport assumptions'!$I40</f>
        <v>0</v>
      </c>
      <c r="W91" s="282">
        <f>W28*'Transport assumptions'!$I40</f>
        <v>0</v>
      </c>
      <c r="X91" s="282">
        <f>X28*'Transport assumptions'!$I40</f>
        <v>0</v>
      </c>
      <c r="Y91" s="282">
        <f>Y28*'Transport assumptions'!$I40</f>
        <v>0</v>
      </c>
      <c r="Z91" s="282">
        <f>Z28*'Transport assumptions'!$I40</f>
        <v>0</v>
      </c>
      <c r="AA91" s="282">
        <f>AA28*'Transport assumptions'!$I40</f>
        <v>0</v>
      </c>
      <c r="AB91" s="282">
        <f>AB28*'Transport assumptions'!$I40</f>
        <v>0</v>
      </c>
      <c r="AC91" s="282">
        <f>AC28*'Transport assumptions'!$I40</f>
        <v>0</v>
      </c>
      <c r="AD91" s="282">
        <f>AD28*'Transport assumptions'!$I40</f>
        <v>0</v>
      </c>
      <c r="AE91" s="282">
        <f>AE28*'Transport assumptions'!$I40</f>
        <v>0</v>
      </c>
      <c r="AF91" s="282">
        <f>AF28*'Transport assumptions'!$I40</f>
        <v>0</v>
      </c>
      <c r="AG91" s="282">
        <f>AG28*'Transport assumptions'!$I40</f>
        <v>0</v>
      </c>
      <c r="AH91" s="282">
        <f>AH28*'Transport assumptions'!$I40</f>
        <v>0</v>
      </c>
      <c r="AI91" s="365">
        <f>AI28*'Transport assumptions'!$I40</f>
        <v>0</v>
      </c>
    </row>
    <row r="92" spans="2:35" x14ac:dyDescent="0.25">
      <c r="B92" s="480"/>
      <c r="C92" s="248" t="s">
        <v>104</v>
      </c>
      <c r="D92" s="249" t="s">
        <v>351</v>
      </c>
      <c r="E92" s="282">
        <f>E29*'Transport assumptions'!$I41</f>
        <v>0</v>
      </c>
      <c r="F92" s="282">
        <f>F29*'Transport assumptions'!$I41</f>
        <v>0</v>
      </c>
      <c r="G92" s="282">
        <f>G29*'Transport assumptions'!$I41</f>
        <v>0</v>
      </c>
      <c r="H92" s="282">
        <f>H29*'Transport assumptions'!$I41</f>
        <v>0</v>
      </c>
      <c r="I92" s="282">
        <f>I29*'Transport assumptions'!$I41</f>
        <v>0</v>
      </c>
      <c r="J92" s="282">
        <f>J29*'Transport assumptions'!$I41</f>
        <v>0</v>
      </c>
      <c r="K92" s="282">
        <f>K29*'Transport assumptions'!$I41</f>
        <v>0</v>
      </c>
      <c r="L92" s="282">
        <f>L29*'Transport assumptions'!$I41</f>
        <v>0</v>
      </c>
      <c r="M92" s="282">
        <f>M29*'Transport assumptions'!$I41</f>
        <v>0</v>
      </c>
      <c r="N92" s="282">
        <f>N29*'Transport assumptions'!$I41</f>
        <v>0</v>
      </c>
      <c r="O92" s="282">
        <f>O29*'Transport assumptions'!$I41</f>
        <v>0</v>
      </c>
      <c r="P92" s="282">
        <f>P29*'Transport assumptions'!$I41</f>
        <v>0</v>
      </c>
      <c r="Q92" s="282">
        <f>Q29*'Transport assumptions'!$I41</f>
        <v>0</v>
      </c>
      <c r="R92" s="282">
        <f>R29*'Transport assumptions'!$I41</f>
        <v>0</v>
      </c>
      <c r="S92" s="282">
        <f>S29*'Transport assumptions'!$I41</f>
        <v>0</v>
      </c>
      <c r="T92" s="282">
        <f>T29*'Transport assumptions'!$I41</f>
        <v>0</v>
      </c>
      <c r="U92" s="282">
        <f>U29*'Transport assumptions'!$I41</f>
        <v>0</v>
      </c>
      <c r="V92" s="282">
        <f>V29*'Transport assumptions'!$I41</f>
        <v>0</v>
      </c>
      <c r="W92" s="282">
        <f>W29*'Transport assumptions'!$I41</f>
        <v>0</v>
      </c>
      <c r="X92" s="282">
        <f>X29*'Transport assumptions'!$I41</f>
        <v>0</v>
      </c>
      <c r="Y92" s="282">
        <f>Y29*'Transport assumptions'!$I41</f>
        <v>0</v>
      </c>
      <c r="Z92" s="282">
        <f>Z29*'Transport assumptions'!$I41</f>
        <v>0</v>
      </c>
      <c r="AA92" s="282">
        <f>AA29*'Transport assumptions'!$I41</f>
        <v>0</v>
      </c>
      <c r="AB92" s="282">
        <f>AB29*'Transport assumptions'!$I41</f>
        <v>0</v>
      </c>
      <c r="AC92" s="282">
        <f>AC29*'Transport assumptions'!$I41</f>
        <v>0</v>
      </c>
      <c r="AD92" s="282">
        <f>AD29*'Transport assumptions'!$I41</f>
        <v>0</v>
      </c>
      <c r="AE92" s="282">
        <f>AE29*'Transport assumptions'!$I41</f>
        <v>0</v>
      </c>
      <c r="AF92" s="282">
        <f>AF29*'Transport assumptions'!$I41</f>
        <v>0</v>
      </c>
      <c r="AG92" s="282">
        <f>AG29*'Transport assumptions'!$I41</f>
        <v>0</v>
      </c>
      <c r="AH92" s="282">
        <f>AH29*'Transport assumptions'!$I41</f>
        <v>0</v>
      </c>
      <c r="AI92" s="365">
        <f>AI29*'Transport assumptions'!$I41</f>
        <v>0</v>
      </c>
    </row>
    <row r="93" spans="2:35" x14ac:dyDescent="0.25">
      <c r="B93" s="480"/>
      <c r="C93" s="248" t="s">
        <v>105</v>
      </c>
      <c r="D93" s="249" t="s">
        <v>351</v>
      </c>
      <c r="E93" s="282">
        <f>E30*'Transport assumptions'!$I42</f>
        <v>0</v>
      </c>
      <c r="F93" s="282">
        <f>F30*'Transport assumptions'!$I42</f>
        <v>0</v>
      </c>
      <c r="G93" s="282">
        <f>G30*'Transport assumptions'!$I42</f>
        <v>0</v>
      </c>
      <c r="H93" s="282">
        <f>H30*'Transport assumptions'!$I42</f>
        <v>0</v>
      </c>
      <c r="I93" s="282">
        <f>I30*'Transport assumptions'!$I42</f>
        <v>0</v>
      </c>
      <c r="J93" s="282">
        <f>J30*'Transport assumptions'!$I42</f>
        <v>0</v>
      </c>
      <c r="K93" s="282">
        <f>K30*'Transport assumptions'!$I42</f>
        <v>0</v>
      </c>
      <c r="L93" s="282">
        <f>L30*'Transport assumptions'!$I42</f>
        <v>0</v>
      </c>
      <c r="M93" s="282">
        <f>M30*'Transport assumptions'!$I42</f>
        <v>0</v>
      </c>
      <c r="N93" s="282">
        <f>N30*'Transport assumptions'!$I42</f>
        <v>0</v>
      </c>
      <c r="O93" s="282">
        <f>O30*'Transport assumptions'!$I42</f>
        <v>0</v>
      </c>
      <c r="P93" s="282">
        <f>P30*'Transport assumptions'!$I42</f>
        <v>0</v>
      </c>
      <c r="Q93" s="282">
        <f>Q30*'Transport assumptions'!$I42</f>
        <v>0</v>
      </c>
      <c r="R93" s="282">
        <f>R30*'Transport assumptions'!$I42</f>
        <v>0</v>
      </c>
      <c r="S93" s="282">
        <f>S30*'Transport assumptions'!$I42</f>
        <v>0</v>
      </c>
      <c r="T93" s="282">
        <f>T30*'Transport assumptions'!$I42</f>
        <v>0</v>
      </c>
      <c r="U93" s="282">
        <f>U30*'Transport assumptions'!$I42</f>
        <v>0</v>
      </c>
      <c r="V93" s="282">
        <f>V30*'Transport assumptions'!$I42</f>
        <v>0</v>
      </c>
      <c r="W93" s="282">
        <f>W30*'Transport assumptions'!$I42</f>
        <v>0</v>
      </c>
      <c r="X93" s="282">
        <f>X30*'Transport assumptions'!$I42</f>
        <v>0</v>
      </c>
      <c r="Y93" s="282">
        <f>Y30*'Transport assumptions'!$I42</f>
        <v>0</v>
      </c>
      <c r="Z93" s="282">
        <f>Z30*'Transport assumptions'!$I42</f>
        <v>0</v>
      </c>
      <c r="AA93" s="282">
        <f>AA30*'Transport assumptions'!$I42</f>
        <v>0</v>
      </c>
      <c r="AB93" s="282">
        <f>AB30*'Transport assumptions'!$I42</f>
        <v>0</v>
      </c>
      <c r="AC93" s="282">
        <f>AC30*'Transport assumptions'!$I42</f>
        <v>0</v>
      </c>
      <c r="AD93" s="282">
        <f>AD30*'Transport assumptions'!$I42</f>
        <v>0</v>
      </c>
      <c r="AE93" s="282">
        <f>AE30*'Transport assumptions'!$I42</f>
        <v>0</v>
      </c>
      <c r="AF93" s="282">
        <f>AF30*'Transport assumptions'!$I42</f>
        <v>0</v>
      </c>
      <c r="AG93" s="282">
        <f>AG30*'Transport assumptions'!$I42</f>
        <v>0</v>
      </c>
      <c r="AH93" s="282">
        <f>AH30*'Transport assumptions'!$I42</f>
        <v>0</v>
      </c>
      <c r="AI93" s="365">
        <f>AI30*'Transport assumptions'!$I42</f>
        <v>0</v>
      </c>
    </row>
    <row r="94" spans="2:35" x14ac:dyDescent="0.25">
      <c r="B94" s="480"/>
      <c r="C94" s="248" t="s">
        <v>106</v>
      </c>
      <c r="D94" s="249" t="s">
        <v>351</v>
      </c>
      <c r="E94" s="282">
        <f>E31*'Transport assumptions'!$I43</f>
        <v>0</v>
      </c>
      <c r="F94" s="282">
        <f>F31*'Transport assumptions'!$I43</f>
        <v>0</v>
      </c>
      <c r="G94" s="282">
        <f>G31*'Transport assumptions'!$I43</f>
        <v>0</v>
      </c>
      <c r="H94" s="282">
        <f>H31*'Transport assumptions'!$I43</f>
        <v>0</v>
      </c>
      <c r="I94" s="282">
        <f>I31*'Transport assumptions'!$I43</f>
        <v>0</v>
      </c>
      <c r="J94" s="282">
        <f>J31*'Transport assumptions'!$I43</f>
        <v>0</v>
      </c>
      <c r="K94" s="282">
        <f>K31*'Transport assumptions'!$I43</f>
        <v>0</v>
      </c>
      <c r="L94" s="282">
        <f>L31*'Transport assumptions'!$I43</f>
        <v>0</v>
      </c>
      <c r="M94" s="282">
        <f>M31*'Transport assumptions'!$I43</f>
        <v>0</v>
      </c>
      <c r="N94" s="282">
        <f>N31*'Transport assumptions'!$I43</f>
        <v>0</v>
      </c>
      <c r="O94" s="282">
        <f>O31*'Transport assumptions'!$I43</f>
        <v>0</v>
      </c>
      <c r="P94" s="282">
        <f>P31*'Transport assumptions'!$I43</f>
        <v>0</v>
      </c>
      <c r="Q94" s="282">
        <f>Q31*'Transport assumptions'!$I43</f>
        <v>0</v>
      </c>
      <c r="R94" s="282">
        <f>R31*'Transport assumptions'!$I43</f>
        <v>0</v>
      </c>
      <c r="S94" s="282">
        <f>S31*'Transport assumptions'!$I43</f>
        <v>0</v>
      </c>
      <c r="T94" s="282">
        <f>T31*'Transport assumptions'!$I43</f>
        <v>0</v>
      </c>
      <c r="U94" s="282">
        <f>U31*'Transport assumptions'!$I43</f>
        <v>0</v>
      </c>
      <c r="V94" s="282">
        <f>V31*'Transport assumptions'!$I43</f>
        <v>0</v>
      </c>
      <c r="W94" s="282">
        <f>W31*'Transport assumptions'!$I43</f>
        <v>0</v>
      </c>
      <c r="X94" s="282">
        <f>X31*'Transport assumptions'!$I43</f>
        <v>0</v>
      </c>
      <c r="Y94" s="282">
        <f>Y31*'Transport assumptions'!$I43</f>
        <v>0</v>
      </c>
      <c r="Z94" s="282">
        <f>Z31*'Transport assumptions'!$I43</f>
        <v>0</v>
      </c>
      <c r="AA94" s="282">
        <f>AA31*'Transport assumptions'!$I43</f>
        <v>0</v>
      </c>
      <c r="AB94" s="282">
        <f>AB31*'Transport assumptions'!$I43</f>
        <v>0</v>
      </c>
      <c r="AC94" s="282">
        <f>AC31*'Transport assumptions'!$I43</f>
        <v>0</v>
      </c>
      <c r="AD94" s="282">
        <f>AD31*'Transport assumptions'!$I43</f>
        <v>0</v>
      </c>
      <c r="AE94" s="282">
        <f>AE31*'Transport assumptions'!$I43</f>
        <v>0</v>
      </c>
      <c r="AF94" s="282">
        <f>AF31*'Transport assumptions'!$I43</f>
        <v>0</v>
      </c>
      <c r="AG94" s="282">
        <f>AG31*'Transport assumptions'!$I43</f>
        <v>0</v>
      </c>
      <c r="AH94" s="282">
        <f>AH31*'Transport assumptions'!$I43</f>
        <v>0</v>
      </c>
      <c r="AI94" s="365">
        <f>AI31*'Transport assumptions'!$I43</f>
        <v>0</v>
      </c>
    </row>
    <row r="95" spans="2:35" x14ac:dyDescent="0.25">
      <c r="B95" s="480"/>
      <c r="C95" s="250" t="s">
        <v>107</v>
      </c>
      <c r="D95" s="249" t="s">
        <v>351</v>
      </c>
      <c r="E95" s="282">
        <f>E32*'Transport assumptions'!$I44</f>
        <v>0</v>
      </c>
      <c r="F95" s="282">
        <f>F32*'Transport assumptions'!$I44</f>
        <v>0</v>
      </c>
      <c r="G95" s="282">
        <f>G32*'Transport assumptions'!$I44</f>
        <v>0</v>
      </c>
      <c r="H95" s="282">
        <f>H32*'Transport assumptions'!$I44</f>
        <v>0</v>
      </c>
      <c r="I95" s="282">
        <f>I32*'Transport assumptions'!$I44</f>
        <v>0</v>
      </c>
      <c r="J95" s="282">
        <f>J32*'Transport assumptions'!$I44</f>
        <v>0</v>
      </c>
      <c r="K95" s="282">
        <f>K32*'Transport assumptions'!$I44</f>
        <v>0</v>
      </c>
      <c r="L95" s="282">
        <f>L32*'Transport assumptions'!$I44</f>
        <v>0</v>
      </c>
      <c r="M95" s="282">
        <f>M32*'Transport assumptions'!$I44</f>
        <v>0</v>
      </c>
      <c r="N95" s="282">
        <f>N32*'Transport assumptions'!$I44</f>
        <v>0</v>
      </c>
      <c r="O95" s="282">
        <f>O32*'Transport assumptions'!$I44</f>
        <v>0</v>
      </c>
      <c r="P95" s="282">
        <f>P32*'Transport assumptions'!$I44</f>
        <v>0</v>
      </c>
      <c r="Q95" s="282">
        <f>Q32*'Transport assumptions'!$I44</f>
        <v>0</v>
      </c>
      <c r="R95" s="282">
        <f>R32*'Transport assumptions'!$I44</f>
        <v>0</v>
      </c>
      <c r="S95" s="282">
        <f>S32*'Transport assumptions'!$I44</f>
        <v>0</v>
      </c>
      <c r="T95" s="282">
        <f>T32*'Transport assumptions'!$I44</f>
        <v>0</v>
      </c>
      <c r="U95" s="282">
        <f>U32*'Transport assumptions'!$I44</f>
        <v>0</v>
      </c>
      <c r="V95" s="282">
        <f>V32*'Transport assumptions'!$I44</f>
        <v>0</v>
      </c>
      <c r="W95" s="282">
        <f>W32*'Transport assumptions'!$I44</f>
        <v>0</v>
      </c>
      <c r="X95" s="282">
        <f>X32*'Transport assumptions'!$I44</f>
        <v>0</v>
      </c>
      <c r="Y95" s="282">
        <f>Y32*'Transport assumptions'!$I44</f>
        <v>0</v>
      </c>
      <c r="Z95" s="282">
        <f>Z32*'Transport assumptions'!$I44</f>
        <v>0</v>
      </c>
      <c r="AA95" s="282">
        <f>AA32*'Transport assumptions'!$I44</f>
        <v>0</v>
      </c>
      <c r="AB95" s="282">
        <f>AB32*'Transport assumptions'!$I44</f>
        <v>0</v>
      </c>
      <c r="AC95" s="282">
        <f>AC32*'Transport assumptions'!$I44</f>
        <v>0</v>
      </c>
      <c r="AD95" s="282">
        <f>AD32*'Transport assumptions'!$I44</f>
        <v>0</v>
      </c>
      <c r="AE95" s="282">
        <f>AE32*'Transport assumptions'!$I44</f>
        <v>0</v>
      </c>
      <c r="AF95" s="282">
        <f>AF32*'Transport assumptions'!$I44</f>
        <v>0</v>
      </c>
      <c r="AG95" s="282">
        <f>AG32*'Transport assumptions'!$I44</f>
        <v>0</v>
      </c>
      <c r="AH95" s="282">
        <f>AH32*'Transport assumptions'!$I44</f>
        <v>0</v>
      </c>
      <c r="AI95" s="365">
        <f>AI32*'Transport assumptions'!$I44</f>
        <v>0</v>
      </c>
    </row>
    <row r="96" spans="2:35" x14ac:dyDescent="0.25">
      <c r="B96" s="480" t="s">
        <v>114</v>
      </c>
      <c r="C96" s="248" t="s">
        <v>101</v>
      </c>
      <c r="D96" s="249" t="s">
        <v>351</v>
      </c>
      <c r="E96" s="282">
        <f>E33*'Transport assumptions'!$I45</f>
        <v>0</v>
      </c>
      <c r="F96" s="282">
        <f>F33*'Transport assumptions'!$I45</f>
        <v>0</v>
      </c>
      <c r="G96" s="282">
        <f>G33*'Transport assumptions'!$I45</f>
        <v>0</v>
      </c>
      <c r="H96" s="282">
        <f>H33*'Transport assumptions'!$I45</f>
        <v>0</v>
      </c>
      <c r="I96" s="282">
        <f>I33*'Transport assumptions'!$I45</f>
        <v>0</v>
      </c>
      <c r="J96" s="282">
        <f>J33*'Transport assumptions'!$I45</f>
        <v>0</v>
      </c>
      <c r="K96" s="282">
        <f>K33*'Transport assumptions'!$I45</f>
        <v>0</v>
      </c>
      <c r="L96" s="282">
        <f>L33*'Transport assumptions'!$I45</f>
        <v>0</v>
      </c>
      <c r="M96" s="282">
        <f>M33*'Transport assumptions'!$I45</f>
        <v>0</v>
      </c>
      <c r="N96" s="282">
        <f>N33*'Transport assumptions'!$I45</f>
        <v>0</v>
      </c>
      <c r="O96" s="282">
        <f>O33*'Transport assumptions'!$I45</f>
        <v>0</v>
      </c>
      <c r="P96" s="282">
        <f>P33*'Transport assumptions'!$I45</f>
        <v>0</v>
      </c>
      <c r="Q96" s="282">
        <f>Q33*'Transport assumptions'!$I45</f>
        <v>0</v>
      </c>
      <c r="R96" s="282">
        <f>R33*'Transport assumptions'!$I45</f>
        <v>0</v>
      </c>
      <c r="S96" s="282">
        <f>S33*'Transport assumptions'!$I45</f>
        <v>0</v>
      </c>
      <c r="T96" s="282">
        <f>T33*'Transport assumptions'!$I45</f>
        <v>0</v>
      </c>
      <c r="U96" s="282">
        <f>U33*'Transport assumptions'!$I45</f>
        <v>0</v>
      </c>
      <c r="V96" s="282">
        <f>V33*'Transport assumptions'!$I45</f>
        <v>0</v>
      </c>
      <c r="W96" s="282">
        <f>W33*'Transport assumptions'!$I45</f>
        <v>0</v>
      </c>
      <c r="X96" s="282">
        <f>X33*'Transport assumptions'!$I45</f>
        <v>0</v>
      </c>
      <c r="Y96" s="282">
        <f>Y33*'Transport assumptions'!$I45</f>
        <v>0</v>
      </c>
      <c r="Z96" s="282">
        <f>Z33*'Transport assumptions'!$I45</f>
        <v>0</v>
      </c>
      <c r="AA96" s="282">
        <f>AA33*'Transport assumptions'!$I45</f>
        <v>0</v>
      </c>
      <c r="AB96" s="282">
        <f>AB33*'Transport assumptions'!$I45</f>
        <v>0</v>
      </c>
      <c r="AC96" s="282">
        <f>AC33*'Transport assumptions'!$I45</f>
        <v>0</v>
      </c>
      <c r="AD96" s="282">
        <f>AD33*'Transport assumptions'!$I45</f>
        <v>0</v>
      </c>
      <c r="AE96" s="282">
        <f>AE33*'Transport assumptions'!$I45</f>
        <v>0</v>
      </c>
      <c r="AF96" s="282">
        <f>AF33*'Transport assumptions'!$I45</f>
        <v>0</v>
      </c>
      <c r="AG96" s="282">
        <f>AG33*'Transport assumptions'!$I45</f>
        <v>0</v>
      </c>
      <c r="AH96" s="282">
        <f>AH33*'Transport assumptions'!$I45</f>
        <v>0</v>
      </c>
      <c r="AI96" s="365">
        <f>AI33*'Transport assumptions'!$I45</f>
        <v>0</v>
      </c>
    </row>
    <row r="97" spans="2:35" x14ac:dyDescent="0.25">
      <c r="B97" s="480"/>
      <c r="C97" s="248" t="s">
        <v>104</v>
      </c>
      <c r="D97" s="249" t="s">
        <v>351</v>
      </c>
      <c r="E97" s="282">
        <f>E34*'Transport assumptions'!$I46</f>
        <v>0</v>
      </c>
      <c r="F97" s="282">
        <f>F34*'Transport assumptions'!$I46</f>
        <v>0</v>
      </c>
      <c r="G97" s="282">
        <f>G34*'Transport assumptions'!$I46</f>
        <v>0</v>
      </c>
      <c r="H97" s="282">
        <f>H34*'Transport assumptions'!$I46</f>
        <v>0</v>
      </c>
      <c r="I97" s="282">
        <f>I34*'Transport assumptions'!$I46</f>
        <v>0</v>
      </c>
      <c r="J97" s="282">
        <f>J34*'Transport assumptions'!$I46</f>
        <v>0</v>
      </c>
      <c r="K97" s="282">
        <f>K34*'Transport assumptions'!$I46</f>
        <v>0</v>
      </c>
      <c r="L97" s="282">
        <f>L34*'Transport assumptions'!$I46</f>
        <v>0</v>
      </c>
      <c r="M97" s="282">
        <f>M34*'Transport assumptions'!$I46</f>
        <v>0</v>
      </c>
      <c r="N97" s="282">
        <f>N34*'Transport assumptions'!$I46</f>
        <v>0</v>
      </c>
      <c r="O97" s="282">
        <f>O34*'Transport assumptions'!$I46</f>
        <v>0</v>
      </c>
      <c r="P97" s="282">
        <f>P34*'Transport assumptions'!$I46</f>
        <v>0</v>
      </c>
      <c r="Q97" s="282">
        <f>Q34*'Transport assumptions'!$I46</f>
        <v>0</v>
      </c>
      <c r="R97" s="282">
        <f>R34*'Transport assumptions'!$I46</f>
        <v>0</v>
      </c>
      <c r="S97" s="282">
        <f>S34*'Transport assumptions'!$I46</f>
        <v>0</v>
      </c>
      <c r="T97" s="282">
        <f>T34*'Transport assumptions'!$I46</f>
        <v>0</v>
      </c>
      <c r="U97" s="282">
        <f>U34*'Transport assumptions'!$I46</f>
        <v>0</v>
      </c>
      <c r="V97" s="282">
        <f>V34*'Transport assumptions'!$I46</f>
        <v>0</v>
      </c>
      <c r="W97" s="282">
        <f>W34*'Transport assumptions'!$I46</f>
        <v>0</v>
      </c>
      <c r="X97" s="282">
        <f>X34*'Transport assumptions'!$I46</f>
        <v>0</v>
      </c>
      <c r="Y97" s="282">
        <f>Y34*'Transport assumptions'!$I46</f>
        <v>0</v>
      </c>
      <c r="Z97" s="282">
        <f>Z34*'Transport assumptions'!$I46</f>
        <v>0</v>
      </c>
      <c r="AA97" s="282">
        <f>AA34*'Transport assumptions'!$I46</f>
        <v>0</v>
      </c>
      <c r="AB97" s="282">
        <f>AB34*'Transport assumptions'!$I46</f>
        <v>0</v>
      </c>
      <c r="AC97" s="282">
        <f>AC34*'Transport assumptions'!$I46</f>
        <v>0</v>
      </c>
      <c r="AD97" s="282">
        <f>AD34*'Transport assumptions'!$I46</f>
        <v>0</v>
      </c>
      <c r="AE97" s="282">
        <f>AE34*'Transport assumptions'!$I46</f>
        <v>0</v>
      </c>
      <c r="AF97" s="282">
        <f>AF34*'Transport assumptions'!$I46</f>
        <v>0</v>
      </c>
      <c r="AG97" s="282">
        <f>AG34*'Transport assumptions'!$I46</f>
        <v>0</v>
      </c>
      <c r="AH97" s="282">
        <f>AH34*'Transport assumptions'!$I46</f>
        <v>0</v>
      </c>
      <c r="AI97" s="365">
        <f>AI34*'Transport assumptions'!$I46</f>
        <v>0</v>
      </c>
    </row>
    <row r="98" spans="2:35" x14ac:dyDescent="0.25">
      <c r="B98" s="480"/>
      <c r="C98" s="248" t="s">
        <v>105</v>
      </c>
      <c r="D98" s="249" t="s">
        <v>351</v>
      </c>
      <c r="E98" s="282">
        <f>E35*'Transport assumptions'!$I47</f>
        <v>0</v>
      </c>
      <c r="F98" s="282">
        <f>F35*'Transport assumptions'!$I47</f>
        <v>0</v>
      </c>
      <c r="G98" s="282">
        <f>G35*'Transport assumptions'!$I47</f>
        <v>0</v>
      </c>
      <c r="H98" s="282">
        <f>H35*'Transport assumptions'!$I47</f>
        <v>0</v>
      </c>
      <c r="I98" s="282">
        <f>I35*'Transport assumptions'!$I47</f>
        <v>0</v>
      </c>
      <c r="J98" s="282">
        <f>J35*'Transport assumptions'!$I47</f>
        <v>0</v>
      </c>
      <c r="K98" s="282">
        <f>K35*'Transport assumptions'!$I47</f>
        <v>0</v>
      </c>
      <c r="L98" s="282">
        <f>L35*'Transport assumptions'!$I47</f>
        <v>0</v>
      </c>
      <c r="M98" s="282">
        <f>M35*'Transport assumptions'!$I47</f>
        <v>0</v>
      </c>
      <c r="N98" s="282">
        <f>N35*'Transport assumptions'!$I47</f>
        <v>0</v>
      </c>
      <c r="O98" s="282">
        <f>O35*'Transport assumptions'!$I47</f>
        <v>0</v>
      </c>
      <c r="P98" s="282">
        <f>P35*'Transport assumptions'!$I47</f>
        <v>0</v>
      </c>
      <c r="Q98" s="282">
        <f>Q35*'Transport assumptions'!$I47</f>
        <v>0</v>
      </c>
      <c r="R98" s="282">
        <f>R35*'Transport assumptions'!$I47</f>
        <v>0</v>
      </c>
      <c r="S98" s="282">
        <f>S35*'Transport assumptions'!$I47</f>
        <v>0</v>
      </c>
      <c r="T98" s="282">
        <f>T35*'Transport assumptions'!$I47</f>
        <v>0</v>
      </c>
      <c r="U98" s="282">
        <f>U35*'Transport assumptions'!$I47</f>
        <v>0</v>
      </c>
      <c r="V98" s="282">
        <f>V35*'Transport assumptions'!$I47</f>
        <v>0</v>
      </c>
      <c r="W98" s="282">
        <f>W35*'Transport assumptions'!$I47</f>
        <v>0</v>
      </c>
      <c r="X98" s="282">
        <f>X35*'Transport assumptions'!$I47</f>
        <v>0</v>
      </c>
      <c r="Y98" s="282">
        <f>Y35*'Transport assumptions'!$I47</f>
        <v>0</v>
      </c>
      <c r="Z98" s="282">
        <f>Z35*'Transport assumptions'!$I47</f>
        <v>0</v>
      </c>
      <c r="AA98" s="282">
        <f>AA35*'Transport assumptions'!$I47</f>
        <v>0</v>
      </c>
      <c r="AB98" s="282">
        <f>AB35*'Transport assumptions'!$I47</f>
        <v>0</v>
      </c>
      <c r="AC98" s="282">
        <f>AC35*'Transport assumptions'!$I47</f>
        <v>0</v>
      </c>
      <c r="AD98" s="282">
        <f>AD35*'Transport assumptions'!$I47</f>
        <v>0</v>
      </c>
      <c r="AE98" s="282">
        <f>AE35*'Transport assumptions'!$I47</f>
        <v>0</v>
      </c>
      <c r="AF98" s="282">
        <f>AF35*'Transport assumptions'!$I47</f>
        <v>0</v>
      </c>
      <c r="AG98" s="282">
        <f>AG35*'Transport assumptions'!$I47</f>
        <v>0</v>
      </c>
      <c r="AH98" s="282">
        <f>AH35*'Transport assumptions'!$I47</f>
        <v>0</v>
      </c>
      <c r="AI98" s="365">
        <f>AI35*'Transport assumptions'!$I47</f>
        <v>0</v>
      </c>
    </row>
    <row r="99" spans="2:35" x14ac:dyDescent="0.25">
      <c r="B99" s="480"/>
      <c r="C99" s="248" t="s">
        <v>106</v>
      </c>
      <c r="D99" s="249" t="s">
        <v>351</v>
      </c>
      <c r="E99" s="282">
        <f>E36*'Transport assumptions'!$I48</f>
        <v>0</v>
      </c>
      <c r="F99" s="282">
        <f>F36*'Transport assumptions'!$I48</f>
        <v>0</v>
      </c>
      <c r="G99" s="282">
        <f>G36*'Transport assumptions'!$I48</f>
        <v>0</v>
      </c>
      <c r="H99" s="282">
        <f>H36*'Transport assumptions'!$I48</f>
        <v>0</v>
      </c>
      <c r="I99" s="282">
        <f>I36*'Transport assumptions'!$I48</f>
        <v>0</v>
      </c>
      <c r="J99" s="282">
        <f>J36*'Transport assumptions'!$I48</f>
        <v>0</v>
      </c>
      <c r="K99" s="282">
        <f>K36*'Transport assumptions'!$I48</f>
        <v>0</v>
      </c>
      <c r="L99" s="282">
        <f>L36*'Transport assumptions'!$I48</f>
        <v>0</v>
      </c>
      <c r="M99" s="282">
        <f>M36*'Transport assumptions'!$I48</f>
        <v>0</v>
      </c>
      <c r="N99" s="282">
        <f>N36*'Transport assumptions'!$I48</f>
        <v>0</v>
      </c>
      <c r="O99" s="282">
        <f>O36*'Transport assumptions'!$I48</f>
        <v>0</v>
      </c>
      <c r="P99" s="282">
        <f>P36*'Transport assumptions'!$I48</f>
        <v>0</v>
      </c>
      <c r="Q99" s="282">
        <f>Q36*'Transport assumptions'!$I48</f>
        <v>0</v>
      </c>
      <c r="R99" s="282">
        <f>R36*'Transport assumptions'!$I48</f>
        <v>0</v>
      </c>
      <c r="S99" s="282">
        <f>S36*'Transport assumptions'!$I48</f>
        <v>0</v>
      </c>
      <c r="T99" s="282">
        <f>T36*'Transport assumptions'!$I48</f>
        <v>0</v>
      </c>
      <c r="U99" s="282">
        <f>U36*'Transport assumptions'!$I48</f>
        <v>0</v>
      </c>
      <c r="V99" s="282">
        <f>V36*'Transport assumptions'!$I48</f>
        <v>0</v>
      </c>
      <c r="W99" s="282">
        <f>W36*'Transport assumptions'!$I48</f>
        <v>0</v>
      </c>
      <c r="X99" s="282">
        <f>X36*'Transport assumptions'!$I48</f>
        <v>0</v>
      </c>
      <c r="Y99" s="282">
        <f>Y36*'Transport assumptions'!$I48</f>
        <v>0</v>
      </c>
      <c r="Z99" s="282">
        <f>Z36*'Transport assumptions'!$I48</f>
        <v>0</v>
      </c>
      <c r="AA99" s="282">
        <f>AA36*'Transport assumptions'!$I48</f>
        <v>0</v>
      </c>
      <c r="AB99" s="282">
        <f>AB36*'Transport assumptions'!$I48</f>
        <v>0</v>
      </c>
      <c r="AC99" s="282">
        <f>AC36*'Transport assumptions'!$I48</f>
        <v>0</v>
      </c>
      <c r="AD99" s="282">
        <f>AD36*'Transport assumptions'!$I48</f>
        <v>0</v>
      </c>
      <c r="AE99" s="282">
        <f>AE36*'Transport assumptions'!$I48</f>
        <v>0</v>
      </c>
      <c r="AF99" s="282">
        <f>AF36*'Transport assumptions'!$I48</f>
        <v>0</v>
      </c>
      <c r="AG99" s="282">
        <f>AG36*'Transport assumptions'!$I48</f>
        <v>0</v>
      </c>
      <c r="AH99" s="282">
        <f>AH36*'Transport assumptions'!$I48</f>
        <v>0</v>
      </c>
      <c r="AI99" s="365">
        <f>AI36*'Transport assumptions'!$I48</f>
        <v>0</v>
      </c>
    </row>
    <row r="100" spans="2:35" x14ac:dyDescent="0.25">
      <c r="B100" s="480"/>
      <c r="C100" s="250" t="s">
        <v>107</v>
      </c>
      <c r="D100" s="249" t="s">
        <v>351</v>
      </c>
      <c r="E100" s="282">
        <f>E37*'Transport assumptions'!$I49</f>
        <v>0</v>
      </c>
      <c r="F100" s="282">
        <f>F37*'Transport assumptions'!$I49</f>
        <v>0</v>
      </c>
      <c r="G100" s="282">
        <f>G37*'Transport assumptions'!$I49</f>
        <v>0</v>
      </c>
      <c r="H100" s="282">
        <f>H37*'Transport assumptions'!$I49</f>
        <v>0</v>
      </c>
      <c r="I100" s="282">
        <f>I37*'Transport assumptions'!$I49</f>
        <v>0</v>
      </c>
      <c r="J100" s="282">
        <f>J37*'Transport assumptions'!$I49</f>
        <v>0</v>
      </c>
      <c r="K100" s="282">
        <f>K37*'Transport assumptions'!$I49</f>
        <v>0</v>
      </c>
      <c r="L100" s="282">
        <f>L37*'Transport assumptions'!$I49</f>
        <v>0</v>
      </c>
      <c r="M100" s="282">
        <f>M37*'Transport assumptions'!$I49</f>
        <v>0</v>
      </c>
      <c r="N100" s="282">
        <f>N37*'Transport assumptions'!$I49</f>
        <v>0</v>
      </c>
      <c r="O100" s="282">
        <f>O37*'Transport assumptions'!$I49</f>
        <v>0</v>
      </c>
      <c r="P100" s="282">
        <f>P37*'Transport assumptions'!$I49</f>
        <v>0</v>
      </c>
      <c r="Q100" s="282">
        <f>Q37*'Transport assumptions'!$I49</f>
        <v>0</v>
      </c>
      <c r="R100" s="282">
        <f>R37*'Transport assumptions'!$I49</f>
        <v>0</v>
      </c>
      <c r="S100" s="282">
        <f>S37*'Transport assumptions'!$I49</f>
        <v>0</v>
      </c>
      <c r="T100" s="282">
        <f>T37*'Transport assumptions'!$I49</f>
        <v>0</v>
      </c>
      <c r="U100" s="282">
        <f>U37*'Transport assumptions'!$I49</f>
        <v>0</v>
      </c>
      <c r="V100" s="282">
        <f>V37*'Transport assumptions'!$I49</f>
        <v>0</v>
      </c>
      <c r="W100" s="282">
        <f>W37*'Transport assumptions'!$I49</f>
        <v>0</v>
      </c>
      <c r="X100" s="282">
        <f>X37*'Transport assumptions'!$I49</f>
        <v>0</v>
      </c>
      <c r="Y100" s="282">
        <f>Y37*'Transport assumptions'!$I49</f>
        <v>0</v>
      </c>
      <c r="Z100" s="282">
        <f>Z37*'Transport assumptions'!$I49</f>
        <v>0</v>
      </c>
      <c r="AA100" s="282">
        <f>AA37*'Transport assumptions'!$I49</f>
        <v>0</v>
      </c>
      <c r="AB100" s="282">
        <f>AB37*'Transport assumptions'!$I49</f>
        <v>0</v>
      </c>
      <c r="AC100" s="282">
        <f>AC37*'Transport assumptions'!$I49</f>
        <v>0</v>
      </c>
      <c r="AD100" s="282">
        <f>AD37*'Transport assumptions'!$I49</f>
        <v>0</v>
      </c>
      <c r="AE100" s="282">
        <f>AE37*'Transport assumptions'!$I49</f>
        <v>0</v>
      </c>
      <c r="AF100" s="282">
        <f>AF37*'Transport assumptions'!$I49</f>
        <v>0</v>
      </c>
      <c r="AG100" s="282">
        <f>AG37*'Transport assumptions'!$I49</f>
        <v>0</v>
      </c>
      <c r="AH100" s="282">
        <f>AH37*'Transport assumptions'!$I49</f>
        <v>0</v>
      </c>
      <c r="AI100" s="365">
        <f>AI37*'Transport assumptions'!$I49</f>
        <v>0</v>
      </c>
    </row>
    <row r="101" spans="2:35" x14ac:dyDescent="0.25">
      <c r="B101" s="480" t="s">
        <v>115</v>
      </c>
      <c r="C101" s="248" t="s">
        <v>116</v>
      </c>
      <c r="D101" s="249" t="s">
        <v>351</v>
      </c>
      <c r="E101" s="282">
        <f>E38*'Transport assumptions'!$I50</f>
        <v>0</v>
      </c>
      <c r="F101" s="282">
        <f>F38*'Transport assumptions'!$I50</f>
        <v>0</v>
      </c>
      <c r="G101" s="282">
        <f>G38*'Transport assumptions'!$I50</f>
        <v>0</v>
      </c>
      <c r="H101" s="282">
        <f>H38*'Transport assumptions'!$I50</f>
        <v>0</v>
      </c>
      <c r="I101" s="282">
        <f>I38*'Transport assumptions'!$I50</f>
        <v>0</v>
      </c>
      <c r="J101" s="282">
        <f>J38*'Transport assumptions'!$I50</f>
        <v>0</v>
      </c>
      <c r="K101" s="282">
        <f>K38*'Transport assumptions'!$I50</f>
        <v>0</v>
      </c>
      <c r="L101" s="282">
        <f>L38*'Transport assumptions'!$I50</f>
        <v>0</v>
      </c>
      <c r="M101" s="282">
        <f>M38*'Transport assumptions'!$I50</f>
        <v>0</v>
      </c>
      <c r="N101" s="282">
        <f>N38*'Transport assumptions'!$I50</f>
        <v>0</v>
      </c>
      <c r="O101" s="282">
        <f>O38*'Transport assumptions'!$I50</f>
        <v>0</v>
      </c>
      <c r="P101" s="282">
        <f>P38*'Transport assumptions'!$I50</f>
        <v>0</v>
      </c>
      <c r="Q101" s="282">
        <f>Q38*'Transport assumptions'!$I50</f>
        <v>0</v>
      </c>
      <c r="R101" s="282">
        <f>R38*'Transport assumptions'!$I50</f>
        <v>0</v>
      </c>
      <c r="S101" s="282">
        <f>S38*'Transport assumptions'!$I50</f>
        <v>0</v>
      </c>
      <c r="T101" s="282">
        <f>T38*'Transport assumptions'!$I50</f>
        <v>0</v>
      </c>
      <c r="U101" s="282">
        <f>U38*'Transport assumptions'!$I50</f>
        <v>0</v>
      </c>
      <c r="V101" s="282">
        <f>V38*'Transport assumptions'!$I50</f>
        <v>0</v>
      </c>
      <c r="W101" s="282">
        <f>W38*'Transport assumptions'!$I50</f>
        <v>0</v>
      </c>
      <c r="X101" s="282">
        <f>X38*'Transport assumptions'!$I50</f>
        <v>0</v>
      </c>
      <c r="Y101" s="282">
        <f>Y38*'Transport assumptions'!$I50</f>
        <v>0</v>
      </c>
      <c r="Z101" s="282">
        <f>Z38*'Transport assumptions'!$I50</f>
        <v>0</v>
      </c>
      <c r="AA101" s="282">
        <f>AA38*'Transport assumptions'!$I50</f>
        <v>0</v>
      </c>
      <c r="AB101" s="282">
        <f>AB38*'Transport assumptions'!$I50</f>
        <v>0</v>
      </c>
      <c r="AC101" s="282">
        <f>AC38*'Transport assumptions'!$I50</f>
        <v>0</v>
      </c>
      <c r="AD101" s="282">
        <f>AD38*'Transport assumptions'!$I50</f>
        <v>0</v>
      </c>
      <c r="AE101" s="282">
        <f>AE38*'Transport assumptions'!$I50</f>
        <v>0</v>
      </c>
      <c r="AF101" s="282">
        <f>AF38*'Transport assumptions'!$I50</f>
        <v>0</v>
      </c>
      <c r="AG101" s="282">
        <f>AG38*'Transport assumptions'!$I50</f>
        <v>0</v>
      </c>
      <c r="AH101" s="282">
        <f>AH38*'Transport assumptions'!$I50</f>
        <v>0</v>
      </c>
      <c r="AI101" s="365">
        <f>AI38*'Transport assumptions'!$I50</f>
        <v>0</v>
      </c>
    </row>
    <row r="102" spans="2:35" x14ac:dyDescent="0.25">
      <c r="B102" s="480"/>
      <c r="C102" s="248" t="s">
        <v>117</v>
      </c>
      <c r="D102" s="249" t="s">
        <v>351</v>
      </c>
      <c r="E102" s="282">
        <f>E39*'Transport assumptions'!$I51</f>
        <v>0</v>
      </c>
      <c r="F102" s="282">
        <f>F39*'Transport assumptions'!$I51</f>
        <v>0</v>
      </c>
      <c r="G102" s="282">
        <f>G39*'Transport assumptions'!$I51</f>
        <v>0</v>
      </c>
      <c r="H102" s="282">
        <f>H39*'Transport assumptions'!$I51</f>
        <v>0</v>
      </c>
      <c r="I102" s="282">
        <f>I39*'Transport assumptions'!$I51</f>
        <v>0</v>
      </c>
      <c r="J102" s="282">
        <f>J39*'Transport assumptions'!$I51</f>
        <v>0</v>
      </c>
      <c r="K102" s="282">
        <f>K39*'Transport assumptions'!$I51</f>
        <v>0</v>
      </c>
      <c r="L102" s="282">
        <f>L39*'Transport assumptions'!$I51</f>
        <v>0</v>
      </c>
      <c r="M102" s="282">
        <f>M39*'Transport assumptions'!$I51</f>
        <v>0</v>
      </c>
      <c r="N102" s="282">
        <f>N39*'Transport assumptions'!$I51</f>
        <v>0</v>
      </c>
      <c r="O102" s="282">
        <f>O39*'Transport assumptions'!$I51</f>
        <v>0</v>
      </c>
      <c r="P102" s="282">
        <f>P39*'Transport assumptions'!$I51</f>
        <v>0</v>
      </c>
      <c r="Q102" s="282">
        <f>Q39*'Transport assumptions'!$I51</f>
        <v>0</v>
      </c>
      <c r="R102" s="282">
        <f>R39*'Transport assumptions'!$I51</f>
        <v>0</v>
      </c>
      <c r="S102" s="282">
        <f>S39*'Transport assumptions'!$I51</f>
        <v>0</v>
      </c>
      <c r="T102" s="282">
        <f>T39*'Transport assumptions'!$I51</f>
        <v>0</v>
      </c>
      <c r="U102" s="282">
        <f>U39*'Transport assumptions'!$I51</f>
        <v>0</v>
      </c>
      <c r="V102" s="282">
        <f>V39*'Transport assumptions'!$I51</f>
        <v>0</v>
      </c>
      <c r="W102" s="282">
        <f>W39*'Transport assumptions'!$I51</f>
        <v>0</v>
      </c>
      <c r="X102" s="282">
        <f>X39*'Transport assumptions'!$I51</f>
        <v>0</v>
      </c>
      <c r="Y102" s="282">
        <f>Y39*'Transport assumptions'!$I51</f>
        <v>0</v>
      </c>
      <c r="Z102" s="282">
        <f>Z39*'Transport assumptions'!$I51</f>
        <v>0</v>
      </c>
      <c r="AA102" s="282">
        <f>AA39*'Transport assumptions'!$I51</f>
        <v>0</v>
      </c>
      <c r="AB102" s="282">
        <f>AB39*'Transport assumptions'!$I51</f>
        <v>0</v>
      </c>
      <c r="AC102" s="282">
        <f>AC39*'Transport assumptions'!$I51</f>
        <v>0</v>
      </c>
      <c r="AD102" s="282">
        <f>AD39*'Transport assumptions'!$I51</f>
        <v>0</v>
      </c>
      <c r="AE102" s="282">
        <f>AE39*'Transport assumptions'!$I51</f>
        <v>0</v>
      </c>
      <c r="AF102" s="282">
        <f>AF39*'Transport assumptions'!$I51</f>
        <v>0</v>
      </c>
      <c r="AG102" s="282">
        <f>AG39*'Transport assumptions'!$I51</f>
        <v>0</v>
      </c>
      <c r="AH102" s="282">
        <f>AH39*'Transport assumptions'!$I51</f>
        <v>0</v>
      </c>
      <c r="AI102" s="365">
        <f>AI39*'Transport assumptions'!$I51</f>
        <v>0</v>
      </c>
    </row>
    <row r="103" spans="2:35" x14ac:dyDescent="0.25">
      <c r="B103" s="480"/>
      <c r="C103" s="248" t="s">
        <v>118</v>
      </c>
      <c r="D103" s="249" t="s">
        <v>351</v>
      </c>
      <c r="E103" s="282">
        <f>E40*'Transport assumptions'!$I52</f>
        <v>0</v>
      </c>
      <c r="F103" s="282">
        <f>F40*'Transport assumptions'!$I52</f>
        <v>0</v>
      </c>
      <c r="G103" s="282">
        <f>G40*'Transport assumptions'!$I52</f>
        <v>0</v>
      </c>
      <c r="H103" s="282">
        <f>H40*'Transport assumptions'!$I52</f>
        <v>0</v>
      </c>
      <c r="I103" s="282">
        <f>I40*'Transport assumptions'!$I52</f>
        <v>0</v>
      </c>
      <c r="J103" s="282">
        <f>J40*'Transport assumptions'!$I52</f>
        <v>0</v>
      </c>
      <c r="K103" s="282">
        <f>K40*'Transport assumptions'!$I52</f>
        <v>0</v>
      </c>
      <c r="L103" s="282">
        <f>L40*'Transport assumptions'!$I52</f>
        <v>0</v>
      </c>
      <c r="M103" s="282">
        <f>M40*'Transport assumptions'!$I52</f>
        <v>0</v>
      </c>
      <c r="N103" s="282">
        <f>N40*'Transport assumptions'!$I52</f>
        <v>0</v>
      </c>
      <c r="O103" s="282">
        <f>O40*'Transport assumptions'!$I52</f>
        <v>0</v>
      </c>
      <c r="P103" s="282">
        <f>P40*'Transport assumptions'!$I52</f>
        <v>0</v>
      </c>
      <c r="Q103" s="282">
        <f>Q40*'Transport assumptions'!$I52</f>
        <v>0</v>
      </c>
      <c r="R103" s="282">
        <f>R40*'Transport assumptions'!$I52</f>
        <v>0</v>
      </c>
      <c r="S103" s="282">
        <f>S40*'Transport assumptions'!$I52</f>
        <v>0</v>
      </c>
      <c r="T103" s="282">
        <f>T40*'Transport assumptions'!$I52</f>
        <v>0</v>
      </c>
      <c r="U103" s="282">
        <f>U40*'Transport assumptions'!$I52</f>
        <v>0</v>
      </c>
      <c r="V103" s="282">
        <f>V40*'Transport assumptions'!$I52</f>
        <v>0</v>
      </c>
      <c r="W103" s="282">
        <f>W40*'Transport assumptions'!$I52</f>
        <v>0</v>
      </c>
      <c r="X103" s="282">
        <f>X40*'Transport assumptions'!$I52</f>
        <v>0</v>
      </c>
      <c r="Y103" s="282">
        <f>Y40*'Transport assumptions'!$I52</f>
        <v>0</v>
      </c>
      <c r="Z103" s="282">
        <f>Z40*'Transport assumptions'!$I52</f>
        <v>0</v>
      </c>
      <c r="AA103" s="282">
        <f>AA40*'Transport assumptions'!$I52</f>
        <v>0</v>
      </c>
      <c r="AB103" s="282">
        <f>AB40*'Transport assumptions'!$I52</f>
        <v>0</v>
      </c>
      <c r="AC103" s="282">
        <f>AC40*'Transport assumptions'!$I52</f>
        <v>0</v>
      </c>
      <c r="AD103" s="282">
        <f>AD40*'Transport assumptions'!$I52</f>
        <v>0</v>
      </c>
      <c r="AE103" s="282">
        <f>AE40*'Transport assumptions'!$I52</f>
        <v>0</v>
      </c>
      <c r="AF103" s="282">
        <f>AF40*'Transport assumptions'!$I52</f>
        <v>0</v>
      </c>
      <c r="AG103" s="282">
        <f>AG40*'Transport assumptions'!$I52</f>
        <v>0</v>
      </c>
      <c r="AH103" s="282">
        <f>AH40*'Transport assumptions'!$I52</f>
        <v>0</v>
      </c>
      <c r="AI103" s="365">
        <f>AI40*'Transport assumptions'!$I52</f>
        <v>0</v>
      </c>
    </row>
    <row r="104" spans="2:35" x14ac:dyDescent="0.25">
      <c r="B104" s="480"/>
      <c r="C104" s="248" t="s">
        <v>119</v>
      </c>
      <c r="D104" s="249" t="s">
        <v>351</v>
      </c>
      <c r="E104" s="282">
        <f>E41*'Transport assumptions'!$I53</f>
        <v>0</v>
      </c>
      <c r="F104" s="282">
        <f>F41*'Transport assumptions'!$I53</f>
        <v>0</v>
      </c>
      <c r="G104" s="282">
        <f>G41*'Transport assumptions'!$I53</f>
        <v>0</v>
      </c>
      <c r="H104" s="282">
        <f>H41*'Transport assumptions'!$I53</f>
        <v>0</v>
      </c>
      <c r="I104" s="282">
        <f>I41*'Transport assumptions'!$I53</f>
        <v>0</v>
      </c>
      <c r="J104" s="282">
        <f>J41*'Transport assumptions'!$I53</f>
        <v>0</v>
      </c>
      <c r="K104" s="282">
        <f>K41*'Transport assumptions'!$I53</f>
        <v>0</v>
      </c>
      <c r="L104" s="282">
        <f>L41*'Transport assumptions'!$I53</f>
        <v>0</v>
      </c>
      <c r="M104" s="282">
        <f>M41*'Transport assumptions'!$I53</f>
        <v>0</v>
      </c>
      <c r="N104" s="282">
        <f>N41*'Transport assumptions'!$I53</f>
        <v>0</v>
      </c>
      <c r="O104" s="282">
        <f>O41*'Transport assumptions'!$I53</f>
        <v>0</v>
      </c>
      <c r="P104" s="282">
        <f>P41*'Transport assumptions'!$I53</f>
        <v>0</v>
      </c>
      <c r="Q104" s="282">
        <f>Q41*'Transport assumptions'!$I53</f>
        <v>0</v>
      </c>
      <c r="R104" s="282">
        <f>R41*'Transport assumptions'!$I53</f>
        <v>0</v>
      </c>
      <c r="S104" s="282">
        <f>S41*'Transport assumptions'!$I53</f>
        <v>0</v>
      </c>
      <c r="T104" s="282">
        <f>T41*'Transport assumptions'!$I53</f>
        <v>0</v>
      </c>
      <c r="U104" s="282">
        <f>U41*'Transport assumptions'!$I53</f>
        <v>0</v>
      </c>
      <c r="V104" s="282">
        <f>V41*'Transport assumptions'!$I53</f>
        <v>0</v>
      </c>
      <c r="W104" s="282">
        <f>W41*'Transport assumptions'!$I53</f>
        <v>0</v>
      </c>
      <c r="X104" s="282">
        <f>X41*'Transport assumptions'!$I53</f>
        <v>0</v>
      </c>
      <c r="Y104" s="282">
        <f>Y41*'Transport assumptions'!$I53</f>
        <v>0</v>
      </c>
      <c r="Z104" s="282">
        <f>Z41*'Transport assumptions'!$I53</f>
        <v>0</v>
      </c>
      <c r="AA104" s="282">
        <f>AA41*'Transport assumptions'!$I53</f>
        <v>0</v>
      </c>
      <c r="AB104" s="282">
        <f>AB41*'Transport assumptions'!$I53</f>
        <v>0</v>
      </c>
      <c r="AC104" s="282">
        <f>AC41*'Transport assumptions'!$I53</f>
        <v>0</v>
      </c>
      <c r="AD104" s="282">
        <f>AD41*'Transport assumptions'!$I53</f>
        <v>0</v>
      </c>
      <c r="AE104" s="282">
        <f>AE41*'Transport assumptions'!$I53</f>
        <v>0</v>
      </c>
      <c r="AF104" s="282">
        <f>AF41*'Transport assumptions'!$I53</f>
        <v>0</v>
      </c>
      <c r="AG104" s="282">
        <f>AG41*'Transport assumptions'!$I53</f>
        <v>0</v>
      </c>
      <c r="AH104" s="282">
        <f>AH41*'Transport assumptions'!$I53</f>
        <v>0</v>
      </c>
      <c r="AI104" s="365">
        <f>AI41*'Transport assumptions'!$I53</f>
        <v>0</v>
      </c>
    </row>
    <row r="105" spans="2:35" x14ac:dyDescent="0.25">
      <c r="B105" s="480"/>
      <c r="C105" s="250" t="s">
        <v>120</v>
      </c>
      <c r="D105" s="249" t="s">
        <v>351</v>
      </c>
      <c r="E105" s="282">
        <f>E42*'Transport assumptions'!$I54</f>
        <v>0</v>
      </c>
      <c r="F105" s="282">
        <f>F42*'Transport assumptions'!$I54</f>
        <v>0</v>
      </c>
      <c r="G105" s="282">
        <f>G42*'Transport assumptions'!$I54</f>
        <v>0</v>
      </c>
      <c r="H105" s="282">
        <f>H42*'Transport assumptions'!$I54</f>
        <v>0</v>
      </c>
      <c r="I105" s="282">
        <f>I42*'Transport assumptions'!$I54</f>
        <v>0</v>
      </c>
      <c r="J105" s="282">
        <f>J42*'Transport assumptions'!$I54</f>
        <v>0</v>
      </c>
      <c r="K105" s="282">
        <f>K42*'Transport assumptions'!$I54</f>
        <v>0</v>
      </c>
      <c r="L105" s="282">
        <f>L42*'Transport assumptions'!$I54</f>
        <v>0</v>
      </c>
      <c r="M105" s="282">
        <f>M42*'Transport assumptions'!$I54</f>
        <v>0</v>
      </c>
      <c r="N105" s="282">
        <f>N42*'Transport assumptions'!$I54</f>
        <v>0</v>
      </c>
      <c r="O105" s="282">
        <f>O42*'Transport assumptions'!$I54</f>
        <v>0</v>
      </c>
      <c r="P105" s="282">
        <f>P42*'Transport assumptions'!$I54</f>
        <v>0</v>
      </c>
      <c r="Q105" s="282">
        <f>Q42*'Transport assumptions'!$I54</f>
        <v>0</v>
      </c>
      <c r="R105" s="282">
        <f>R42*'Transport assumptions'!$I54</f>
        <v>0</v>
      </c>
      <c r="S105" s="282">
        <f>S42*'Transport assumptions'!$I54</f>
        <v>0</v>
      </c>
      <c r="T105" s="282">
        <f>T42*'Transport assumptions'!$I54</f>
        <v>0</v>
      </c>
      <c r="U105" s="282">
        <f>U42*'Transport assumptions'!$I54</f>
        <v>0</v>
      </c>
      <c r="V105" s="282">
        <f>V42*'Transport assumptions'!$I54</f>
        <v>0</v>
      </c>
      <c r="W105" s="282">
        <f>W42*'Transport assumptions'!$I54</f>
        <v>0</v>
      </c>
      <c r="X105" s="282">
        <f>X42*'Transport assumptions'!$I54</f>
        <v>0</v>
      </c>
      <c r="Y105" s="282">
        <f>Y42*'Transport assumptions'!$I54</f>
        <v>0</v>
      </c>
      <c r="Z105" s="282">
        <f>Z42*'Transport assumptions'!$I54</f>
        <v>0</v>
      </c>
      <c r="AA105" s="282">
        <f>AA42*'Transport assumptions'!$I54</f>
        <v>0</v>
      </c>
      <c r="AB105" s="282">
        <f>AB42*'Transport assumptions'!$I54</f>
        <v>0</v>
      </c>
      <c r="AC105" s="282">
        <f>AC42*'Transport assumptions'!$I54</f>
        <v>0</v>
      </c>
      <c r="AD105" s="282">
        <f>AD42*'Transport assumptions'!$I54</f>
        <v>0</v>
      </c>
      <c r="AE105" s="282">
        <f>AE42*'Transport assumptions'!$I54</f>
        <v>0</v>
      </c>
      <c r="AF105" s="282">
        <f>AF42*'Transport assumptions'!$I54</f>
        <v>0</v>
      </c>
      <c r="AG105" s="282">
        <f>AG42*'Transport assumptions'!$I54</f>
        <v>0</v>
      </c>
      <c r="AH105" s="282">
        <f>AH42*'Transport assumptions'!$I54</f>
        <v>0</v>
      </c>
      <c r="AI105" s="365">
        <f>AI42*'Transport assumptions'!$I54</f>
        <v>0</v>
      </c>
    </row>
    <row r="106" spans="2:35" x14ac:dyDescent="0.25">
      <c r="B106" s="7"/>
      <c r="C106" s="2"/>
      <c r="D106" s="2"/>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363"/>
    </row>
    <row r="107" spans="2:35" x14ac:dyDescent="0.25">
      <c r="B107" s="245" t="s">
        <v>349</v>
      </c>
      <c r="C107" s="2"/>
      <c r="D107" s="2"/>
      <c r="E107" s="251">
        <v>2020</v>
      </c>
      <c r="F107" s="251">
        <v>2021</v>
      </c>
      <c r="G107" s="251">
        <v>2022</v>
      </c>
      <c r="H107" s="251">
        <v>2023</v>
      </c>
      <c r="I107" s="251">
        <v>2024</v>
      </c>
      <c r="J107" s="252">
        <v>2025</v>
      </c>
      <c r="K107" s="251">
        <v>2026</v>
      </c>
      <c r="L107" s="251">
        <v>2027</v>
      </c>
      <c r="M107" s="251">
        <v>2028</v>
      </c>
      <c r="N107" s="251">
        <v>2029</v>
      </c>
      <c r="O107" s="251">
        <v>2030</v>
      </c>
      <c r="P107" s="252">
        <v>2031</v>
      </c>
      <c r="Q107" s="251">
        <v>2032</v>
      </c>
      <c r="R107" s="251">
        <v>2033</v>
      </c>
      <c r="S107" s="251">
        <v>2034</v>
      </c>
      <c r="T107" s="251">
        <v>2035</v>
      </c>
      <c r="U107" s="251">
        <v>2036</v>
      </c>
      <c r="V107" s="252">
        <v>2037</v>
      </c>
      <c r="W107" s="251">
        <v>2038</v>
      </c>
      <c r="X107" s="251">
        <v>2039</v>
      </c>
      <c r="Y107" s="251">
        <v>2040</v>
      </c>
      <c r="Z107" s="251">
        <v>2041</v>
      </c>
      <c r="AA107" s="251">
        <v>2042</v>
      </c>
      <c r="AB107" s="252">
        <v>2043</v>
      </c>
      <c r="AC107" s="251">
        <v>2044</v>
      </c>
      <c r="AD107" s="251">
        <v>2045</v>
      </c>
      <c r="AE107" s="251">
        <v>2046</v>
      </c>
      <c r="AF107" s="251">
        <v>2047</v>
      </c>
      <c r="AG107" s="251">
        <v>2048</v>
      </c>
      <c r="AH107" s="252">
        <v>2049</v>
      </c>
      <c r="AI107" s="252">
        <v>2050</v>
      </c>
    </row>
    <row r="108" spans="2:35" x14ac:dyDescent="0.25">
      <c r="B108" s="480" t="s">
        <v>111</v>
      </c>
      <c r="C108" s="248" t="s">
        <v>101</v>
      </c>
      <c r="D108" s="249" t="s">
        <v>351</v>
      </c>
      <c r="E108" s="282">
        <f>E45*'Transport assumptions'!$M30</f>
        <v>0</v>
      </c>
      <c r="F108" s="282">
        <f>F45*'Transport assumptions'!$M30</f>
        <v>0</v>
      </c>
      <c r="G108" s="282">
        <f>G45*'Transport assumptions'!$M30</f>
        <v>0</v>
      </c>
      <c r="H108" s="282">
        <f>H45*'Transport assumptions'!$M30</f>
        <v>0</v>
      </c>
      <c r="I108" s="282">
        <f>I45*'Transport assumptions'!$M30</f>
        <v>0</v>
      </c>
      <c r="J108" s="282">
        <f>J45*'Transport assumptions'!$M30</f>
        <v>0</v>
      </c>
      <c r="K108" s="282">
        <f>K45*'Transport assumptions'!$M30</f>
        <v>0</v>
      </c>
      <c r="L108" s="282">
        <f>L45*'Transport assumptions'!$M30</f>
        <v>0</v>
      </c>
      <c r="M108" s="282">
        <f>M45*'Transport assumptions'!$M30</f>
        <v>0</v>
      </c>
      <c r="N108" s="282">
        <f>N45*'Transport assumptions'!$M30</f>
        <v>0</v>
      </c>
      <c r="O108" s="282">
        <f>O45*'Transport assumptions'!$M30</f>
        <v>0</v>
      </c>
      <c r="P108" s="282">
        <f>P45*'Transport assumptions'!$M30</f>
        <v>0</v>
      </c>
      <c r="Q108" s="282">
        <f>Q45*'Transport assumptions'!$M30</f>
        <v>0</v>
      </c>
      <c r="R108" s="282">
        <f>R45*'Transport assumptions'!$M30</f>
        <v>0</v>
      </c>
      <c r="S108" s="282">
        <f>S45*'Transport assumptions'!$M30</f>
        <v>0</v>
      </c>
      <c r="T108" s="282">
        <f>T45*'Transport assumptions'!$M30</f>
        <v>0</v>
      </c>
      <c r="U108" s="282">
        <f>U45*'Transport assumptions'!$M30</f>
        <v>0</v>
      </c>
      <c r="V108" s="282">
        <f>V45*'Transport assumptions'!$M30</f>
        <v>0</v>
      </c>
      <c r="W108" s="282">
        <f>W45*'Transport assumptions'!$M30</f>
        <v>0</v>
      </c>
      <c r="X108" s="282">
        <f>X45*'Transport assumptions'!$M30</f>
        <v>0</v>
      </c>
      <c r="Y108" s="282">
        <f>Y45*'Transport assumptions'!$M30</f>
        <v>0</v>
      </c>
      <c r="Z108" s="282">
        <f>Z45*'Transport assumptions'!$M30</f>
        <v>0</v>
      </c>
      <c r="AA108" s="282">
        <f>AA45*'Transport assumptions'!$M30</f>
        <v>0</v>
      </c>
      <c r="AB108" s="282">
        <f>AB45*'Transport assumptions'!$M30</f>
        <v>0</v>
      </c>
      <c r="AC108" s="282">
        <f>AC45*'Transport assumptions'!$M30</f>
        <v>0</v>
      </c>
      <c r="AD108" s="282">
        <f>AD45*'Transport assumptions'!$M30</f>
        <v>0</v>
      </c>
      <c r="AE108" s="282">
        <f>AE45*'Transport assumptions'!$M30</f>
        <v>0</v>
      </c>
      <c r="AF108" s="282">
        <f>AF45*'Transport assumptions'!$M30</f>
        <v>0</v>
      </c>
      <c r="AG108" s="282">
        <f>AG45*'Transport assumptions'!$M30</f>
        <v>0</v>
      </c>
      <c r="AH108" s="282">
        <f>AH45*'Transport assumptions'!$M30</f>
        <v>0</v>
      </c>
      <c r="AI108" s="365">
        <f>AI45*'Transport assumptions'!$M30</f>
        <v>0</v>
      </c>
    </row>
    <row r="109" spans="2:35" x14ac:dyDescent="0.25">
      <c r="B109" s="480"/>
      <c r="C109" s="248" t="s">
        <v>104</v>
      </c>
      <c r="D109" s="249" t="s">
        <v>351</v>
      </c>
      <c r="E109" s="282">
        <f>E46*'Transport assumptions'!$M31</f>
        <v>0</v>
      </c>
      <c r="F109" s="282">
        <f>F46*'Transport assumptions'!$M31</f>
        <v>0</v>
      </c>
      <c r="G109" s="282">
        <f>G46*'Transport assumptions'!$M31</f>
        <v>0</v>
      </c>
      <c r="H109" s="282">
        <f>H46*'Transport assumptions'!$M31</f>
        <v>0</v>
      </c>
      <c r="I109" s="282">
        <f>I46*'Transport assumptions'!$M31</f>
        <v>0</v>
      </c>
      <c r="J109" s="282">
        <f>J46*'Transport assumptions'!$M31</f>
        <v>0</v>
      </c>
      <c r="K109" s="282">
        <f>K46*'Transport assumptions'!$M31</f>
        <v>0</v>
      </c>
      <c r="L109" s="282">
        <f>L46*'Transport assumptions'!$M31</f>
        <v>0</v>
      </c>
      <c r="M109" s="282">
        <f>M46*'Transport assumptions'!$M31</f>
        <v>0</v>
      </c>
      <c r="N109" s="282">
        <f>N46*'Transport assumptions'!$M31</f>
        <v>0</v>
      </c>
      <c r="O109" s="282">
        <f>O46*'Transport assumptions'!$M31</f>
        <v>0</v>
      </c>
      <c r="P109" s="282">
        <f>P46*'Transport assumptions'!$M31</f>
        <v>0</v>
      </c>
      <c r="Q109" s="282">
        <f>Q46*'Transport assumptions'!$M31</f>
        <v>0</v>
      </c>
      <c r="R109" s="282">
        <f>R46*'Transport assumptions'!$M31</f>
        <v>0</v>
      </c>
      <c r="S109" s="282">
        <f>S46*'Transport assumptions'!$M31</f>
        <v>0</v>
      </c>
      <c r="T109" s="282">
        <f>T46*'Transport assumptions'!$M31</f>
        <v>0</v>
      </c>
      <c r="U109" s="282">
        <f>U46*'Transport assumptions'!$M31</f>
        <v>0</v>
      </c>
      <c r="V109" s="282">
        <f>V46*'Transport assumptions'!$M31</f>
        <v>0</v>
      </c>
      <c r="W109" s="282">
        <f>W46*'Transport assumptions'!$M31</f>
        <v>0</v>
      </c>
      <c r="X109" s="282">
        <f>X46*'Transport assumptions'!$M31</f>
        <v>0</v>
      </c>
      <c r="Y109" s="282">
        <f>Y46*'Transport assumptions'!$M31</f>
        <v>0</v>
      </c>
      <c r="Z109" s="282">
        <f>Z46*'Transport assumptions'!$M31</f>
        <v>0</v>
      </c>
      <c r="AA109" s="282">
        <f>AA46*'Transport assumptions'!$M31</f>
        <v>0</v>
      </c>
      <c r="AB109" s="282">
        <f>AB46*'Transport assumptions'!$M31</f>
        <v>0</v>
      </c>
      <c r="AC109" s="282">
        <f>AC46*'Transport assumptions'!$M31</f>
        <v>0</v>
      </c>
      <c r="AD109" s="282">
        <f>AD46*'Transport assumptions'!$M31</f>
        <v>0</v>
      </c>
      <c r="AE109" s="282">
        <f>AE46*'Transport assumptions'!$M31</f>
        <v>0</v>
      </c>
      <c r="AF109" s="282">
        <f>AF46*'Transport assumptions'!$M31</f>
        <v>0</v>
      </c>
      <c r="AG109" s="282">
        <f>AG46*'Transport assumptions'!$M31</f>
        <v>0</v>
      </c>
      <c r="AH109" s="282">
        <f>AH46*'Transport assumptions'!$M31</f>
        <v>0</v>
      </c>
      <c r="AI109" s="365">
        <f>AI46*'Transport assumptions'!$M31</f>
        <v>0</v>
      </c>
    </row>
    <row r="110" spans="2:35" x14ac:dyDescent="0.25">
      <c r="B110" s="480"/>
      <c r="C110" s="248" t="s">
        <v>105</v>
      </c>
      <c r="D110" s="249" t="s">
        <v>351</v>
      </c>
      <c r="E110" s="282">
        <f>E47*'Transport assumptions'!$M32</f>
        <v>0</v>
      </c>
      <c r="F110" s="282">
        <f>F47*'Transport assumptions'!$M32</f>
        <v>0</v>
      </c>
      <c r="G110" s="282">
        <f>G47*'Transport assumptions'!$M32</f>
        <v>0</v>
      </c>
      <c r="H110" s="282">
        <f>H47*'Transport assumptions'!$M32</f>
        <v>0</v>
      </c>
      <c r="I110" s="282">
        <f>I47*'Transport assumptions'!$M32</f>
        <v>0</v>
      </c>
      <c r="J110" s="282">
        <f>J47*'Transport assumptions'!$M32</f>
        <v>0</v>
      </c>
      <c r="K110" s="282">
        <f>K47*'Transport assumptions'!$M32</f>
        <v>0</v>
      </c>
      <c r="L110" s="282">
        <f>L47*'Transport assumptions'!$M32</f>
        <v>0</v>
      </c>
      <c r="M110" s="282">
        <f>M47*'Transport assumptions'!$M32</f>
        <v>0</v>
      </c>
      <c r="N110" s="282">
        <f>N47*'Transport assumptions'!$M32</f>
        <v>0</v>
      </c>
      <c r="O110" s="282">
        <f>O47*'Transport assumptions'!$M32</f>
        <v>0</v>
      </c>
      <c r="P110" s="282">
        <f>P47*'Transport assumptions'!$M32</f>
        <v>0</v>
      </c>
      <c r="Q110" s="282">
        <f>Q47*'Transport assumptions'!$M32</f>
        <v>0</v>
      </c>
      <c r="R110" s="282">
        <f>R47*'Transport assumptions'!$M32</f>
        <v>0</v>
      </c>
      <c r="S110" s="282">
        <f>S47*'Transport assumptions'!$M32</f>
        <v>0</v>
      </c>
      <c r="T110" s="282">
        <f>T47*'Transport assumptions'!$M32</f>
        <v>0</v>
      </c>
      <c r="U110" s="282">
        <f>U47*'Transport assumptions'!$M32</f>
        <v>0</v>
      </c>
      <c r="V110" s="282">
        <f>V47*'Transport assumptions'!$M32</f>
        <v>0</v>
      </c>
      <c r="W110" s="282">
        <f>W47*'Transport assumptions'!$M32</f>
        <v>0</v>
      </c>
      <c r="X110" s="282">
        <f>X47*'Transport assumptions'!$M32</f>
        <v>0</v>
      </c>
      <c r="Y110" s="282">
        <f>Y47*'Transport assumptions'!$M32</f>
        <v>0</v>
      </c>
      <c r="Z110" s="282">
        <f>Z47*'Transport assumptions'!$M32</f>
        <v>0</v>
      </c>
      <c r="AA110" s="282">
        <f>AA47*'Transport assumptions'!$M32</f>
        <v>0</v>
      </c>
      <c r="AB110" s="282">
        <f>AB47*'Transport assumptions'!$M32</f>
        <v>0</v>
      </c>
      <c r="AC110" s="282">
        <f>AC47*'Transport assumptions'!$M32</f>
        <v>0</v>
      </c>
      <c r="AD110" s="282">
        <f>AD47*'Transport assumptions'!$M32</f>
        <v>0</v>
      </c>
      <c r="AE110" s="282">
        <f>AE47*'Transport assumptions'!$M32</f>
        <v>0</v>
      </c>
      <c r="AF110" s="282">
        <f>AF47*'Transport assumptions'!$M32</f>
        <v>0</v>
      </c>
      <c r="AG110" s="282">
        <f>AG47*'Transport assumptions'!$M32</f>
        <v>0</v>
      </c>
      <c r="AH110" s="282">
        <f>AH47*'Transport assumptions'!$M32</f>
        <v>0</v>
      </c>
      <c r="AI110" s="365">
        <f>AI47*'Transport assumptions'!$M32</f>
        <v>0</v>
      </c>
    </row>
    <row r="111" spans="2:35" x14ac:dyDescent="0.25">
      <c r="B111" s="480"/>
      <c r="C111" s="248" t="s">
        <v>106</v>
      </c>
      <c r="D111" s="249" t="s">
        <v>351</v>
      </c>
      <c r="E111" s="282">
        <f>E48*'Transport assumptions'!$M33</f>
        <v>0</v>
      </c>
      <c r="F111" s="282">
        <f>F48*'Transport assumptions'!$M33</f>
        <v>0</v>
      </c>
      <c r="G111" s="282">
        <f>G48*'Transport assumptions'!$M33</f>
        <v>0</v>
      </c>
      <c r="H111" s="282">
        <f>H48*'Transport assumptions'!$M33</f>
        <v>0</v>
      </c>
      <c r="I111" s="282">
        <f>I48*'Transport assumptions'!$M33</f>
        <v>0</v>
      </c>
      <c r="J111" s="282">
        <f>J48*'Transport assumptions'!$M33</f>
        <v>0</v>
      </c>
      <c r="K111" s="282">
        <f>K48*'Transport assumptions'!$M33</f>
        <v>0</v>
      </c>
      <c r="L111" s="282">
        <f>L48*'Transport assumptions'!$M33</f>
        <v>0</v>
      </c>
      <c r="M111" s="282">
        <f>M48*'Transport assumptions'!$M33</f>
        <v>0</v>
      </c>
      <c r="N111" s="282">
        <f>N48*'Transport assumptions'!$M33</f>
        <v>0</v>
      </c>
      <c r="O111" s="282">
        <f>O48*'Transport assumptions'!$M33</f>
        <v>0</v>
      </c>
      <c r="P111" s="282">
        <f>P48*'Transport assumptions'!$M33</f>
        <v>0</v>
      </c>
      <c r="Q111" s="282">
        <f>Q48*'Transport assumptions'!$M33</f>
        <v>0</v>
      </c>
      <c r="R111" s="282">
        <f>R48*'Transport assumptions'!$M33</f>
        <v>0</v>
      </c>
      <c r="S111" s="282">
        <f>S48*'Transport assumptions'!$M33</f>
        <v>0</v>
      </c>
      <c r="T111" s="282">
        <f>T48*'Transport assumptions'!$M33</f>
        <v>0</v>
      </c>
      <c r="U111" s="282">
        <f>U48*'Transport assumptions'!$M33</f>
        <v>0</v>
      </c>
      <c r="V111" s="282">
        <f>V48*'Transport assumptions'!$M33</f>
        <v>0</v>
      </c>
      <c r="W111" s="282">
        <f>W48*'Transport assumptions'!$M33</f>
        <v>0</v>
      </c>
      <c r="X111" s="282">
        <f>X48*'Transport assumptions'!$M33</f>
        <v>0</v>
      </c>
      <c r="Y111" s="282">
        <f>Y48*'Transport assumptions'!$M33</f>
        <v>0</v>
      </c>
      <c r="Z111" s="282">
        <f>Z48*'Transport assumptions'!$M33</f>
        <v>0</v>
      </c>
      <c r="AA111" s="282">
        <f>AA48*'Transport assumptions'!$M33</f>
        <v>0</v>
      </c>
      <c r="AB111" s="282">
        <f>AB48*'Transport assumptions'!$M33</f>
        <v>0</v>
      </c>
      <c r="AC111" s="282">
        <f>AC48*'Transport assumptions'!$M33</f>
        <v>0</v>
      </c>
      <c r="AD111" s="282">
        <f>AD48*'Transport assumptions'!$M33</f>
        <v>0</v>
      </c>
      <c r="AE111" s="282">
        <f>AE48*'Transport assumptions'!$M33</f>
        <v>0</v>
      </c>
      <c r="AF111" s="282">
        <f>AF48*'Transport assumptions'!$M33</f>
        <v>0</v>
      </c>
      <c r="AG111" s="282">
        <f>AG48*'Transport assumptions'!$M33</f>
        <v>0</v>
      </c>
      <c r="AH111" s="282">
        <f>AH48*'Transport assumptions'!$M33</f>
        <v>0</v>
      </c>
      <c r="AI111" s="365">
        <f>AI48*'Transport assumptions'!$M33</f>
        <v>0</v>
      </c>
    </row>
    <row r="112" spans="2:35" x14ac:dyDescent="0.25">
      <c r="B112" s="480"/>
      <c r="C112" s="250" t="s">
        <v>107</v>
      </c>
      <c r="D112" s="249" t="s">
        <v>351</v>
      </c>
      <c r="E112" s="282">
        <f>E49*'Transport assumptions'!$M34</f>
        <v>0</v>
      </c>
      <c r="F112" s="282">
        <f>F49*'Transport assumptions'!$M34</f>
        <v>0</v>
      </c>
      <c r="G112" s="282">
        <f>G49*'Transport assumptions'!$M34</f>
        <v>0</v>
      </c>
      <c r="H112" s="282">
        <f>H49*'Transport assumptions'!$M34</f>
        <v>0</v>
      </c>
      <c r="I112" s="282">
        <f>I49*'Transport assumptions'!$M34</f>
        <v>0</v>
      </c>
      <c r="J112" s="282">
        <f>J49*'Transport assumptions'!$M34</f>
        <v>0</v>
      </c>
      <c r="K112" s="282">
        <f>K49*'Transport assumptions'!$M34</f>
        <v>0</v>
      </c>
      <c r="L112" s="282">
        <f>L49*'Transport assumptions'!$M34</f>
        <v>0</v>
      </c>
      <c r="M112" s="282">
        <f>M49*'Transport assumptions'!$M34</f>
        <v>0</v>
      </c>
      <c r="N112" s="282">
        <f>N49*'Transport assumptions'!$M34</f>
        <v>0</v>
      </c>
      <c r="O112" s="282">
        <f>O49*'Transport assumptions'!$M34</f>
        <v>0</v>
      </c>
      <c r="P112" s="282">
        <f>P49*'Transport assumptions'!$M34</f>
        <v>0</v>
      </c>
      <c r="Q112" s="282">
        <f>Q49*'Transport assumptions'!$M34</f>
        <v>0</v>
      </c>
      <c r="R112" s="282">
        <f>R49*'Transport assumptions'!$M34</f>
        <v>0</v>
      </c>
      <c r="S112" s="282">
        <f>S49*'Transport assumptions'!$M34</f>
        <v>0</v>
      </c>
      <c r="T112" s="282">
        <f>T49*'Transport assumptions'!$M34</f>
        <v>0</v>
      </c>
      <c r="U112" s="282">
        <f>U49*'Transport assumptions'!$M34</f>
        <v>0</v>
      </c>
      <c r="V112" s="282">
        <f>V49*'Transport assumptions'!$M34</f>
        <v>0</v>
      </c>
      <c r="W112" s="282">
        <f>W49*'Transport assumptions'!$M34</f>
        <v>0</v>
      </c>
      <c r="X112" s="282">
        <f>X49*'Transport assumptions'!$M34</f>
        <v>0</v>
      </c>
      <c r="Y112" s="282">
        <f>Y49*'Transport assumptions'!$M34</f>
        <v>0</v>
      </c>
      <c r="Z112" s="282">
        <f>Z49*'Transport assumptions'!$M34</f>
        <v>0</v>
      </c>
      <c r="AA112" s="282">
        <f>AA49*'Transport assumptions'!$M34</f>
        <v>0</v>
      </c>
      <c r="AB112" s="282">
        <f>AB49*'Transport assumptions'!$M34</f>
        <v>0</v>
      </c>
      <c r="AC112" s="282">
        <f>AC49*'Transport assumptions'!$M34</f>
        <v>0</v>
      </c>
      <c r="AD112" s="282">
        <f>AD49*'Transport assumptions'!$M34</f>
        <v>0</v>
      </c>
      <c r="AE112" s="282">
        <f>AE49*'Transport assumptions'!$M34</f>
        <v>0</v>
      </c>
      <c r="AF112" s="282">
        <f>AF49*'Transport assumptions'!$M34</f>
        <v>0</v>
      </c>
      <c r="AG112" s="282">
        <f>AG49*'Transport assumptions'!$M34</f>
        <v>0</v>
      </c>
      <c r="AH112" s="282">
        <f>AH49*'Transport assumptions'!$M34</f>
        <v>0</v>
      </c>
      <c r="AI112" s="365">
        <f>AI49*'Transport assumptions'!$M34</f>
        <v>0</v>
      </c>
    </row>
    <row r="113" spans="2:35" x14ac:dyDescent="0.25">
      <c r="B113" s="480" t="s">
        <v>112</v>
      </c>
      <c r="C113" s="248" t="s">
        <v>101</v>
      </c>
      <c r="D113" s="249" t="s">
        <v>351</v>
      </c>
      <c r="E113" s="282">
        <f>E50*'Transport assumptions'!$M35</f>
        <v>0</v>
      </c>
      <c r="F113" s="282">
        <f>F50*'Transport assumptions'!$M35</f>
        <v>0</v>
      </c>
      <c r="G113" s="282">
        <f>G50*'Transport assumptions'!$M35</f>
        <v>0</v>
      </c>
      <c r="H113" s="282">
        <f>H50*'Transport assumptions'!$M35</f>
        <v>0</v>
      </c>
      <c r="I113" s="282">
        <f>I50*'Transport assumptions'!$M35</f>
        <v>0</v>
      </c>
      <c r="J113" s="282">
        <f>J50*'Transport assumptions'!$M35</f>
        <v>0</v>
      </c>
      <c r="K113" s="282">
        <f>K50*'Transport assumptions'!$M35</f>
        <v>0</v>
      </c>
      <c r="L113" s="282">
        <f>L50*'Transport assumptions'!$M35</f>
        <v>0</v>
      </c>
      <c r="M113" s="282">
        <f>M50*'Transport assumptions'!$M35</f>
        <v>0</v>
      </c>
      <c r="N113" s="282">
        <f>N50*'Transport assumptions'!$M35</f>
        <v>0</v>
      </c>
      <c r="O113" s="282">
        <f>O50*'Transport assumptions'!$M35</f>
        <v>0</v>
      </c>
      <c r="P113" s="282">
        <f>P50*'Transport assumptions'!$M35</f>
        <v>0</v>
      </c>
      <c r="Q113" s="282">
        <f>Q50*'Transport assumptions'!$M35</f>
        <v>0</v>
      </c>
      <c r="R113" s="282">
        <f>R50*'Transport assumptions'!$M35</f>
        <v>0</v>
      </c>
      <c r="S113" s="282">
        <f>S50*'Transport assumptions'!$M35</f>
        <v>0</v>
      </c>
      <c r="T113" s="282">
        <f>T50*'Transport assumptions'!$M35</f>
        <v>0</v>
      </c>
      <c r="U113" s="282">
        <f>U50*'Transport assumptions'!$M35</f>
        <v>0</v>
      </c>
      <c r="V113" s="282">
        <f>V50*'Transport assumptions'!$M35</f>
        <v>0</v>
      </c>
      <c r="W113" s="282">
        <f>W50*'Transport assumptions'!$M35</f>
        <v>0</v>
      </c>
      <c r="X113" s="282">
        <f>X50*'Transport assumptions'!$M35</f>
        <v>0</v>
      </c>
      <c r="Y113" s="282">
        <f>Y50*'Transport assumptions'!$M35</f>
        <v>0</v>
      </c>
      <c r="Z113" s="282">
        <f>Z50*'Transport assumptions'!$M35</f>
        <v>0</v>
      </c>
      <c r="AA113" s="282">
        <f>AA50*'Transport assumptions'!$M35</f>
        <v>0</v>
      </c>
      <c r="AB113" s="282">
        <f>AB50*'Transport assumptions'!$M35</f>
        <v>0</v>
      </c>
      <c r="AC113" s="282">
        <f>AC50*'Transport assumptions'!$M35</f>
        <v>0</v>
      </c>
      <c r="AD113" s="282">
        <f>AD50*'Transport assumptions'!$M35</f>
        <v>0</v>
      </c>
      <c r="AE113" s="282">
        <f>AE50*'Transport assumptions'!$M35</f>
        <v>0</v>
      </c>
      <c r="AF113" s="282">
        <f>AF50*'Transport assumptions'!$M35</f>
        <v>0</v>
      </c>
      <c r="AG113" s="282">
        <f>AG50*'Transport assumptions'!$M35</f>
        <v>0</v>
      </c>
      <c r="AH113" s="282">
        <f>AH50*'Transport assumptions'!$M35</f>
        <v>0</v>
      </c>
      <c r="AI113" s="365">
        <f>AI50*'Transport assumptions'!$M35</f>
        <v>0</v>
      </c>
    </row>
    <row r="114" spans="2:35" x14ac:dyDescent="0.25">
      <c r="B114" s="480"/>
      <c r="C114" s="248" t="s">
        <v>104</v>
      </c>
      <c r="D114" s="249" t="s">
        <v>351</v>
      </c>
      <c r="E114" s="282">
        <f>E51*'Transport assumptions'!$M36</f>
        <v>0</v>
      </c>
      <c r="F114" s="282">
        <f>F51*'Transport assumptions'!$M36</f>
        <v>0</v>
      </c>
      <c r="G114" s="282">
        <f>G51*'Transport assumptions'!$M36</f>
        <v>0</v>
      </c>
      <c r="H114" s="282">
        <f>H51*'Transport assumptions'!$M36</f>
        <v>0</v>
      </c>
      <c r="I114" s="282">
        <f>I51*'Transport assumptions'!$M36</f>
        <v>0</v>
      </c>
      <c r="J114" s="282">
        <f>J51*'Transport assumptions'!$M36</f>
        <v>0</v>
      </c>
      <c r="K114" s="282">
        <f>K51*'Transport assumptions'!$M36</f>
        <v>0</v>
      </c>
      <c r="L114" s="282">
        <f>L51*'Transport assumptions'!$M36</f>
        <v>0</v>
      </c>
      <c r="M114" s="282">
        <f>M51*'Transport assumptions'!$M36</f>
        <v>0</v>
      </c>
      <c r="N114" s="282">
        <f>N51*'Transport assumptions'!$M36</f>
        <v>0</v>
      </c>
      <c r="O114" s="282">
        <f>O51*'Transport assumptions'!$M36</f>
        <v>0</v>
      </c>
      <c r="P114" s="282">
        <f>P51*'Transport assumptions'!$M36</f>
        <v>0</v>
      </c>
      <c r="Q114" s="282">
        <f>Q51*'Transport assumptions'!$M36</f>
        <v>0</v>
      </c>
      <c r="R114" s="282">
        <f>R51*'Transport assumptions'!$M36</f>
        <v>0</v>
      </c>
      <c r="S114" s="282">
        <f>S51*'Transport assumptions'!$M36</f>
        <v>0</v>
      </c>
      <c r="T114" s="282">
        <f>T51*'Transport assumptions'!$M36</f>
        <v>0</v>
      </c>
      <c r="U114" s="282">
        <f>U51*'Transport assumptions'!$M36</f>
        <v>0</v>
      </c>
      <c r="V114" s="282">
        <f>V51*'Transport assumptions'!$M36</f>
        <v>0</v>
      </c>
      <c r="W114" s="282">
        <f>W51*'Transport assumptions'!$M36</f>
        <v>0</v>
      </c>
      <c r="X114" s="282">
        <f>X51*'Transport assumptions'!$M36</f>
        <v>0</v>
      </c>
      <c r="Y114" s="282">
        <f>Y51*'Transport assumptions'!$M36</f>
        <v>0</v>
      </c>
      <c r="Z114" s="282">
        <f>Z51*'Transport assumptions'!$M36</f>
        <v>0</v>
      </c>
      <c r="AA114" s="282">
        <f>AA51*'Transport assumptions'!$M36</f>
        <v>0</v>
      </c>
      <c r="AB114" s="282">
        <f>AB51*'Transport assumptions'!$M36</f>
        <v>0</v>
      </c>
      <c r="AC114" s="282">
        <f>AC51*'Transport assumptions'!$M36</f>
        <v>0</v>
      </c>
      <c r="AD114" s="282">
        <f>AD51*'Transport assumptions'!$M36</f>
        <v>0</v>
      </c>
      <c r="AE114" s="282">
        <f>AE51*'Transport assumptions'!$M36</f>
        <v>0</v>
      </c>
      <c r="AF114" s="282">
        <f>AF51*'Transport assumptions'!$M36</f>
        <v>0</v>
      </c>
      <c r="AG114" s="282">
        <f>AG51*'Transport assumptions'!$M36</f>
        <v>0</v>
      </c>
      <c r="AH114" s="282">
        <f>AH51*'Transport assumptions'!$M36</f>
        <v>0</v>
      </c>
      <c r="AI114" s="365">
        <f>AI51*'Transport assumptions'!$M36</f>
        <v>0</v>
      </c>
    </row>
    <row r="115" spans="2:35" x14ac:dyDescent="0.25">
      <c r="B115" s="480"/>
      <c r="C115" s="248" t="s">
        <v>105</v>
      </c>
      <c r="D115" s="249" t="s">
        <v>351</v>
      </c>
      <c r="E115" s="282">
        <f>E52*'Transport assumptions'!$M37</f>
        <v>0</v>
      </c>
      <c r="F115" s="282">
        <f>F52*'Transport assumptions'!$M37</f>
        <v>0</v>
      </c>
      <c r="G115" s="282">
        <f>G52*'Transport assumptions'!$M37</f>
        <v>0</v>
      </c>
      <c r="H115" s="282">
        <f>H52*'Transport assumptions'!$M37</f>
        <v>0</v>
      </c>
      <c r="I115" s="282">
        <f>I52*'Transport assumptions'!$M37</f>
        <v>0</v>
      </c>
      <c r="J115" s="282">
        <f>J52*'Transport assumptions'!$M37</f>
        <v>0</v>
      </c>
      <c r="K115" s="282">
        <f>K52*'Transport assumptions'!$M37</f>
        <v>0</v>
      </c>
      <c r="L115" s="282">
        <f>L52*'Transport assumptions'!$M37</f>
        <v>0</v>
      </c>
      <c r="M115" s="282">
        <f>M52*'Transport assumptions'!$M37</f>
        <v>0</v>
      </c>
      <c r="N115" s="282">
        <f>N52*'Transport assumptions'!$M37</f>
        <v>0</v>
      </c>
      <c r="O115" s="282">
        <f>O52*'Transport assumptions'!$M37</f>
        <v>0</v>
      </c>
      <c r="P115" s="282">
        <f>P52*'Transport assumptions'!$M37</f>
        <v>0</v>
      </c>
      <c r="Q115" s="282">
        <f>Q52*'Transport assumptions'!$M37</f>
        <v>0</v>
      </c>
      <c r="R115" s="282">
        <f>R52*'Transport assumptions'!$M37</f>
        <v>0</v>
      </c>
      <c r="S115" s="282">
        <f>S52*'Transport assumptions'!$M37</f>
        <v>0</v>
      </c>
      <c r="T115" s="282">
        <f>T52*'Transport assumptions'!$M37</f>
        <v>0</v>
      </c>
      <c r="U115" s="282">
        <f>U52*'Transport assumptions'!$M37</f>
        <v>0</v>
      </c>
      <c r="V115" s="282">
        <f>V52*'Transport assumptions'!$M37</f>
        <v>0</v>
      </c>
      <c r="W115" s="282">
        <f>W52*'Transport assumptions'!$M37</f>
        <v>0</v>
      </c>
      <c r="X115" s="282">
        <f>X52*'Transport assumptions'!$M37</f>
        <v>0</v>
      </c>
      <c r="Y115" s="282">
        <f>Y52*'Transport assumptions'!$M37</f>
        <v>0</v>
      </c>
      <c r="Z115" s="282">
        <f>Z52*'Transport assumptions'!$M37</f>
        <v>0</v>
      </c>
      <c r="AA115" s="282">
        <f>AA52*'Transport assumptions'!$M37</f>
        <v>0</v>
      </c>
      <c r="AB115" s="282">
        <f>AB52*'Transport assumptions'!$M37</f>
        <v>0</v>
      </c>
      <c r="AC115" s="282">
        <f>AC52*'Transport assumptions'!$M37</f>
        <v>0</v>
      </c>
      <c r="AD115" s="282">
        <f>AD52*'Transport assumptions'!$M37</f>
        <v>0</v>
      </c>
      <c r="AE115" s="282">
        <f>AE52*'Transport assumptions'!$M37</f>
        <v>0</v>
      </c>
      <c r="AF115" s="282">
        <f>AF52*'Transport assumptions'!$M37</f>
        <v>0</v>
      </c>
      <c r="AG115" s="282">
        <f>AG52*'Transport assumptions'!$M37</f>
        <v>0</v>
      </c>
      <c r="AH115" s="282">
        <f>AH52*'Transport assumptions'!$M37</f>
        <v>0</v>
      </c>
      <c r="AI115" s="365">
        <f>AI52*'Transport assumptions'!$M37</f>
        <v>0</v>
      </c>
    </row>
    <row r="116" spans="2:35" x14ac:dyDescent="0.25">
      <c r="B116" s="480"/>
      <c r="C116" s="248" t="s">
        <v>106</v>
      </c>
      <c r="D116" s="249" t="s">
        <v>351</v>
      </c>
      <c r="E116" s="282">
        <f>E53*'Transport assumptions'!$M38</f>
        <v>0</v>
      </c>
      <c r="F116" s="282">
        <f>F53*'Transport assumptions'!$M38</f>
        <v>0</v>
      </c>
      <c r="G116" s="282">
        <f>G53*'Transport assumptions'!$M38</f>
        <v>0</v>
      </c>
      <c r="H116" s="282">
        <f>H53*'Transport assumptions'!$M38</f>
        <v>0</v>
      </c>
      <c r="I116" s="282">
        <f>I53*'Transport assumptions'!$M38</f>
        <v>0</v>
      </c>
      <c r="J116" s="282">
        <f>J53*'Transport assumptions'!$M38</f>
        <v>0</v>
      </c>
      <c r="K116" s="282">
        <f>K53*'Transport assumptions'!$M38</f>
        <v>0</v>
      </c>
      <c r="L116" s="282">
        <f>L53*'Transport assumptions'!$M38</f>
        <v>0</v>
      </c>
      <c r="M116" s="282">
        <f>M53*'Transport assumptions'!$M38</f>
        <v>0</v>
      </c>
      <c r="N116" s="282">
        <f>N53*'Transport assumptions'!$M38</f>
        <v>0</v>
      </c>
      <c r="O116" s="282">
        <f>O53*'Transport assumptions'!$M38</f>
        <v>0</v>
      </c>
      <c r="P116" s="282">
        <f>P53*'Transport assumptions'!$M38</f>
        <v>0</v>
      </c>
      <c r="Q116" s="282">
        <f>Q53*'Transport assumptions'!$M38</f>
        <v>0</v>
      </c>
      <c r="R116" s="282">
        <f>R53*'Transport assumptions'!$M38</f>
        <v>0</v>
      </c>
      <c r="S116" s="282">
        <f>S53*'Transport assumptions'!$M38</f>
        <v>0</v>
      </c>
      <c r="T116" s="282">
        <f>T53*'Transport assumptions'!$M38</f>
        <v>0</v>
      </c>
      <c r="U116" s="282">
        <f>U53*'Transport assumptions'!$M38</f>
        <v>0</v>
      </c>
      <c r="V116" s="282">
        <f>V53*'Transport assumptions'!$M38</f>
        <v>0</v>
      </c>
      <c r="W116" s="282">
        <f>W53*'Transport assumptions'!$M38</f>
        <v>0</v>
      </c>
      <c r="X116" s="282">
        <f>X53*'Transport assumptions'!$M38</f>
        <v>0</v>
      </c>
      <c r="Y116" s="282">
        <f>Y53*'Transport assumptions'!$M38</f>
        <v>0</v>
      </c>
      <c r="Z116" s="282">
        <f>Z53*'Transport assumptions'!$M38</f>
        <v>0</v>
      </c>
      <c r="AA116" s="282">
        <f>AA53*'Transport assumptions'!$M38</f>
        <v>0</v>
      </c>
      <c r="AB116" s="282">
        <f>AB53*'Transport assumptions'!$M38</f>
        <v>0</v>
      </c>
      <c r="AC116" s="282">
        <f>AC53*'Transport assumptions'!$M38</f>
        <v>0</v>
      </c>
      <c r="AD116" s="282">
        <f>AD53*'Transport assumptions'!$M38</f>
        <v>0</v>
      </c>
      <c r="AE116" s="282">
        <f>AE53*'Transport assumptions'!$M38</f>
        <v>0</v>
      </c>
      <c r="AF116" s="282">
        <f>AF53*'Transport assumptions'!$M38</f>
        <v>0</v>
      </c>
      <c r="AG116" s="282">
        <f>AG53*'Transport assumptions'!$M38</f>
        <v>0</v>
      </c>
      <c r="AH116" s="282">
        <f>AH53*'Transport assumptions'!$M38</f>
        <v>0</v>
      </c>
      <c r="AI116" s="365">
        <f>AI53*'Transport assumptions'!$M38</f>
        <v>0</v>
      </c>
    </row>
    <row r="117" spans="2:35" x14ac:dyDescent="0.25">
      <c r="B117" s="480"/>
      <c r="C117" s="250" t="s">
        <v>107</v>
      </c>
      <c r="D117" s="249" t="s">
        <v>351</v>
      </c>
      <c r="E117" s="282">
        <f>E54*'Transport assumptions'!$M39</f>
        <v>0</v>
      </c>
      <c r="F117" s="282">
        <f>F54*'Transport assumptions'!$M39</f>
        <v>0</v>
      </c>
      <c r="G117" s="282">
        <f>G54*'Transport assumptions'!$M39</f>
        <v>0</v>
      </c>
      <c r="H117" s="282">
        <f>H54*'Transport assumptions'!$M39</f>
        <v>0</v>
      </c>
      <c r="I117" s="282">
        <f>I54*'Transport assumptions'!$M39</f>
        <v>0</v>
      </c>
      <c r="J117" s="282">
        <f>J54*'Transport assumptions'!$M39</f>
        <v>0</v>
      </c>
      <c r="K117" s="282">
        <f>K54*'Transport assumptions'!$M39</f>
        <v>0</v>
      </c>
      <c r="L117" s="282">
        <f>L54*'Transport assumptions'!$M39</f>
        <v>0</v>
      </c>
      <c r="M117" s="282">
        <f>M54*'Transport assumptions'!$M39</f>
        <v>0</v>
      </c>
      <c r="N117" s="282">
        <f>N54*'Transport assumptions'!$M39</f>
        <v>0</v>
      </c>
      <c r="O117" s="282">
        <f>O54*'Transport assumptions'!$M39</f>
        <v>0</v>
      </c>
      <c r="P117" s="282">
        <f>P54*'Transport assumptions'!$M39</f>
        <v>0</v>
      </c>
      <c r="Q117" s="282">
        <f>Q54*'Transport assumptions'!$M39</f>
        <v>0</v>
      </c>
      <c r="R117" s="282">
        <f>R54*'Transport assumptions'!$M39</f>
        <v>0</v>
      </c>
      <c r="S117" s="282">
        <f>S54*'Transport assumptions'!$M39</f>
        <v>0</v>
      </c>
      <c r="T117" s="282">
        <f>T54*'Transport assumptions'!$M39</f>
        <v>0</v>
      </c>
      <c r="U117" s="282">
        <f>U54*'Transport assumptions'!$M39</f>
        <v>0</v>
      </c>
      <c r="V117" s="282">
        <f>V54*'Transport assumptions'!$M39</f>
        <v>0</v>
      </c>
      <c r="W117" s="282">
        <f>W54*'Transport assumptions'!$M39</f>
        <v>0</v>
      </c>
      <c r="X117" s="282">
        <f>X54*'Transport assumptions'!$M39</f>
        <v>0</v>
      </c>
      <c r="Y117" s="282">
        <f>Y54*'Transport assumptions'!$M39</f>
        <v>0</v>
      </c>
      <c r="Z117" s="282">
        <f>Z54*'Transport assumptions'!$M39</f>
        <v>0</v>
      </c>
      <c r="AA117" s="282">
        <f>AA54*'Transport assumptions'!$M39</f>
        <v>0</v>
      </c>
      <c r="AB117" s="282">
        <f>AB54*'Transport assumptions'!$M39</f>
        <v>0</v>
      </c>
      <c r="AC117" s="282">
        <f>AC54*'Transport assumptions'!$M39</f>
        <v>0</v>
      </c>
      <c r="AD117" s="282">
        <f>AD54*'Transport assumptions'!$M39</f>
        <v>0</v>
      </c>
      <c r="AE117" s="282">
        <f>AE54*'Transport assumptions'!$M39</f>
        <v>0</v>
      </c>
      <c r="AF117" s="282">
        <f>AF54*'Transport assumptions'!$M39</f>
        <v>0</v>
      </c>
      <c r="AG117" s="282">
        <f>AG54*'Transport assumptions'!$M39</f>
        <v>0</v>
      </c>
      <c r="AH117" s="282">
        <f>AH54*'Transport assumptions'!$M39</f>
        <v>0</v>
      </c>
      <c r="AI117" s="365">
        <f>AI54*'Transport assumptions'!$M39</f>
        <v>0</v>
      </c>
    </row>
    <row r="118" spans="2:35" x14ac:dyDescent="0.25">
      <c r="B118" s="480" t="s">
        <v>113</v>
      </c>
      <c r="C118" s="248" t="s">
        <v>101</v>
      </c>
      <c r="D118" s="249" t="s">
        <v>351</v>
      </c>
      <c r="E118" s="282">
        <f>E55*'Transport assumptions'!$M40</f>
        <v>0</v>
      </c>
      <c r="F118" s="282">
        <f>F55*'Transport assumptions'!$M40</f>
        <v>0</v>
      </c>
      <c r="G118" s="282">
        <f>G55*'Transport assumptions'!$M40</f>
        <v>0</v>
      </c>
      <c r="H118" s="282">
        <f>H55*'Transport assumptions'!$M40</f>
        <v>0</v>
      </c>
      <c r="I118" s="282">
        <f>I55*'Transport assumptions'!$M40</f>
        <v>0</v>
      </c>
      <c r="J118" s="282">
        <f>J55*'Transport assumptions'!$M40</f>
        <v>0</v>
      </c>
      <c r="K118" s="282">
        <f>K55*'Transport assumptions'!$M40</f>
        <v>0</v>
      </c>
      <c r="L118" s="282">
        <f>L55*'Transport assumptions'!$M40</f>
        <v>0</v>
      </c>
      <c r="M118" s="282">
        <f>M55*'Transport assumptions'!$M40</f>
        <v>0</v>
      </c>
      <c r="N118" s="282">
        <f>N55*'Transport assumptions'!$M40</f>
        <v>0</v>
      </c>
      <c r="O118" s="282">
        <f>O55*'Transport assumptions'!$M40</f>
        <v>0</v>
      </c>
      <c r="P118" s="282">
        <f>P55*'Transport assumptions'!$M40</f>
        <v>0</v>
      </c>
      <c r="Q118" s="282">
        <f>Q55*'Transport assumptions'!$M40</f>
        <v>0</v>
      </c>
      <c r="R118" s="282">
        <f>R55*'Transport assumptions'!$M40</f>
        <v>0</v>
      </c>
      <c r="S118" s="282">
        <f>S55*'Transport assumptions'!$M40</f>
        <v>0</v>
      </c>
      <c r="T118" s="282">
        <f>T55*'Transport assumptions'!$M40</f>
        <v>0</v>
      </c>
      <c r="U118" s="282">
        <f>U55*'Transport assumptions'!$M40</f>
        <v>0</v>
      </c>
      <c r="V118" s="282">
        <f>V55*'Transport assumptions'!$M40</f>
        <v>0</v>
      </c>
      <c r="W118" s="282">
        <f>W55*'Transport assumptions'!$M40</f>
        <v>0</v>
      </c>
      <c r="X118" s="282">
        <f>X55*'Transport assumptions'!$M40</f>
        <v>0</v>
      </c>
      <c r="Y118" s="282">
        <f>Y55*'Transport assumptions'!$M40</f>
        <v>0</v>
      </c>
      <c r="Z118" s="282">
        <f>Z55*'Transport assumptions'!$M40</f>
        <v>0</v>
      </c>
      <c r="AA118" s="282">
        <f>AA55*'Transport assumptions'!$M40</f>
        <v>0</v>
      </c>
      <c r="AB118" s="282">
        <f>AB55*'Transport assumptions'!$M40</f>
        <v>0</v>
      </c>
      <c r="AC118" s="282">
        <f>AC55*'Transport assumptions'!$M40</f>
        <v>0</v>
      </c>
      <c r="AD118" s="282">
        <f>AD55*'Transport assumptions'!$M40</f>
        <v>0</v>
      </c>
      <c r="AE118" s="282">
        <f>AE55*'Transport assumptions'!$M40</f>
        <v>0</v>
      </c>
      <c r="AF118" s="282">
        <f>AF55*'Transport assumptions'!$M40</f>
        <v>0</v>
      </c>
      <c r="AG118" s="282">
        <f>AG55*'Transport assumptions'!$M40</f>
        <v>0</v>
      </c>
      <c r="AH118" s="282">
        <f>AH55*'Transport assumptions'!$M40</f>
        <v>0</v>
      </c>
      <c r="AI118" s="365">
        <f>AI55*'Transport assumptions'!$M40</f>
        <v>0</v>
      </c>
    </row>
    <row r="119" spans="2:35" x14ac:dyDescent="0.25">
      <c r="B119" s="480"/>
      <c r="C119" s="248" t="s">
        <v>104</v>
      </c>
      <c r="D119" s="249" t="s">
        <v>351</v>
      </c>
      <c r="E119" s="282">
        <f>E56*'Transport assumptions'!$M41</f>
        <v>0</v>
      </c>
      <c r="F119" s="282">
        <f>F56*'Transport assumptions'!$M41</f>
        <v>0</v>
      </c>
      <c r="G119" s="282">
        <f>G56*'Transport assumptions'!$M41</f>
        <v>0</v>
      </c>
      <c r="H119" s="282">
        <f>H56*'Transport assumptions'!$M41</f>
        <v>0</v>
      </c>
      <c r="I119" s="282">
        <f>I56*'Transport assumptions'!$M41</f>
        <v>0</v>
      </c>
      <c r="J119" s="282">
        <f>J56*'Transport assumptions'!$M41</f>
        <v>0</v>
      </c>
      <c r="K119" s="282">
        <f>K56*'Transport assumptions'!$M41</f>
        <v>0</v>
      </c>
      <c r="L119" s="282">
        <f>L56*'Transport assumptions'!$M41</f>
        <v>0</v>
      </c>
      <c r="M119" s="282">
        <f>M56*'Transport assumptions'!$M41</f>
        <v>0</v>
      </c>
      <c r="N119" s="282">
        <f>N56*'Transport assumptions'!$M41</f>
        <v>0</v>
      </c>
      <c r="O119" s="282">
        <f>O56*'Transport assumptions'!$M41</f>
        <v>0</v>
      </c>
      <c r="P119" s="282">
        <f>P56*'Transport assumptions'!$M41</f>
        <v>0</v>
      </c>
      <c r="Q119" s="282">
        <f>Q56*'Transport assumptions'!$M41</f>
        <v>0</v>
      </c>
      <c r="R119" s="282">
        <f>R56*'Transport assumptions'!$M41</f>
        <v>0</v>
      </c>
      <c r="S119" s="282">
        <f>S56*'Transport assumptions'!$M41</f>
        <v>0</v>
      </c>
      <c r="T119" s="282">
        <f>T56*'Transport assumptions'!$M41</f>
        <v>0</v>
      </c>
      <c r="U119" s="282">
        <f>U56*'Transport assumptions'!$M41</f>
        <v>0</v>
      </c>
      <c r="V119" s="282">
        <f>V56*'Transport assumptions'!$M41</f>
        <v>0</v>
      </c>
      <c r="W119" s="282">
        <f>W56*'Transport assumptions'!$M41</f>
        <v>0</v>
      </c>
      <c r="X119" s="282">
        <f>X56*'Transport assumptions'!$M41</f>
        <v>0</v>
      </c>
      <c r="Y119" s="282">
        <f>Y56*'Transport assumptions'!$M41</f>
        <v>0</v>
      </c>
      <c r="Z119" s="282">
        <f>Z56*'Transport assumptions'!$M41</f>
        <v>0</v>
      </c>
      <c r="AA119" s="282">
        <f>AA56*'Transport assumptions'!$M41</f>
        <v>0</v>
      </c>
      <c r="AB119" s="282">
        <f>AB56*'Transport assumptions'!$M41</f>
        <v>0</v>
      </c>
      <c r="AC119" s="282">
        <f>AC56*'Transport assumptions'!$M41</f>
        <v>0</v>
      </c>
      <c r="AD119" s="282">
        <f>AD56*'Transport assumptions'!$M41</f>
        <v>0</v>
      </c>
      <c r="AE119" s="282">
        <f>AE56*'Transport assumptions'!$M41</f>
        <v>0</v>
      </c>
      <c r="AF119" s="282">
        <f>AF56*'Transport assumptions'!$M41</f>
        <v>0</v>
      </c>
      <c r="AG119" s="282">
        <f>AG56*'Transport assumptions'!$M41</f>
        <v>0</v>
      </c>
      <c r="AH119" s="282">
        <f>AH56*'Transport assumptions'!$M41</f>
        <v>0</v>
      </c>
      <c r="AI119" s="365">
        <f>AI56*'Transport assumptions'!$M41</f>
        <v>0</v>
      </c>
    </row>
    <row r="120" spans="2:35" x14ac:dyDescent="0.25">
      <c r="B120" s="480"/>
      <c r="C120" s="248" t="s">
        <v>105</v>
      </c>
      <c r="D120" s="249" t="s">
        <v>351</v>
      </c>
      <c r="E120" s="282">
        <f>E57*'Transport assumptions'!$M42</f>
        <v>0</v>
      </c>
      <c r="F120" s="282">
        <f>F57*'Transport assumptions'!$M42</f>
        <v>0</v>
      </c>
      <c r="G120" s="282">
        <f>G57*'Transport assumptions'!$M42</f>
        <v>0</v>
      </c>
      <c r="H120" s="282">
        <f>H57*'Transport assumptions'!$M42</f>
        <v>0</v>
      </c>
      <c r="I120" s="282">
        <f>I57*'Transport assumptions'!$M42</f>
        <v>0</v>
      </c>
      <c r="J120" s="282">
        <f>J57*'Transport assumptions'!$M42</f>
        <v>0</v>
      </c>
      <c r="K120" s="282">
        <f>K57*'Transport assumptions'!$M42</f>
        <v>0</v>
      </c>
      <c r="L120" s="282">
        <f>L57*'Transport assumptions'!$M42</f>
        <v>0</v>
      </c>
      <c r="M120" s="282">
        <f>M57*'Transport assumptions'!$M42</f>
        <v>0</v>
      </c>
      <c r="N120" s="282">
        <f>N57*'Transport assumptions'!$M42</f>
        <v>0</v>
      </c>
      <c r="O120" s="282">
        <f>O57*'Transport assumptions'!$M42</f>
        <v>0</v>
      </c>
      <c r="P120" s="282">
        <f>P57*'Transport assumptions'!$M42</f>
        <v>0</v>
      </c>
      <c r="Q120" s="282">
        <f>Q57*'Transport assumptions'!$M42</f>
        <v>0</v>
      </c>
      <c r="R120" s="282">
        <f>R57*'Transport assumptions'!$M42</f>
        <v>0</v>
      </c>
      <c r="S120" s="282">
        <f>S57*'Transport assumptions'!$M42</f>
        <v>0</v>
      </c>
      <c r="T120" s="282">
        <f>T57*'Transport assumptions'!$M42</f>
        <v>0</v>
      </c>
      <c r="U120" s="282">
        <f>U57*'Transport assumptions'!$M42</f>
        <v>0</v>
      </c>
      <c r="V120" s="282">
        <f>V57*'Transport assumptions'!$M42</f>
        <v>0</v>
      </c>
      <c r="W120" s="282">
        <f>W57*'Transport assumptions'!$M42</f>
        <v>0</v>
      </c>
      <c r="X120" s="282">
        <f>X57*'Transport assumptions'!$M42</f>
        <v>0</v>
      </c>
      <c r="Y120" s="282">
        <f>Y57*'Transport assumptions'!$M42</f>
        <v>0</v>
      </c>
      <c r="Z120" s="282">
        <f>Z57*'Transport assumptions'!$M42</f>
        <v>0</v>
      </c>
      <c r="AA120" s="282">
        <f>AA57*'Transport assumptions'!$M42</f>
        <v>0</v>
      </c>
      <c r="AB120" s="282">
        <f>AB57*'Transport assumptions'!$M42</f>
        <v>0</v>
      </c>
      <c r="AC120" s="282">
        <f>AC57*'Transport assumptions'!$M42</f>
        <v>0</v>
      </c>
      <c r="AD120" s="282">
        <f>AD57*'Transport assumptions'!$M42</f>
        <v>0</v>
      </c>
      <c r="AE120" s="282">
        <f>AE57*'Transport assumptions'!$M42</f>
        <v>0</v>
      </c>
      <c r="AF120" s="282">
        <f>AF57*'Transport assumptions'!$M42</f>
        <v>0</v>
      </c>
      <c r="AG120" s="282">
        <f>AG57*'Transport assumptions'!$M42</f>
        <v>0</v>
      </c>
      <c r="AH120" s="282">
        <f>AH57*'Transport assumptions'!$M42</f>
        <v>0</v>
      </c>
      <c r="AI120" s="365">
        <f>AI57*'Transport assumptions'!$M42</f>
        <v>0</v>
      </c>
    </row>
    <row r="121" spans="2:35" x14ac:dyDescent="0.25">
      <c r="B121" s="480"/>
      <c r="C121" s="248" t="s">
        <v>106</v>
      </c>
      <c r="D121" s="249" t="s">
        <v>351</v>
      </c>
      <c r="E121" s="282">
        <f>E58*'Transport assumptions'!$M43</f>
        <v>0</v>
      </c>
      <c r="F121" s="282">
        <f>F58*'Transport assumptions'!$M43</f>
        <v>0</v>
      </c>
      <c r="G121" s="282">
        <f>G58*'Transport assumptions'!$M43</f>
        <v>0</v>
      </c>
      <c r="H121" s="282">
        <f>H58*'Transport assumptions'!$M43</f>
        <v>0</v>
      </c>
      <c r="I121" s="282">
        <f>I58*'Transport assumptions'!$M43</f>
        <v>0</v>
      </c>
      <c r="J121" s="282">
        <f>J58*'Transport assumptions'!$M43</f>
        <v>0</v>
      </c>
      <c r="K121" s="282">
        <f>K58*'Transport assumptions'!$M43</f>
        <v>0</v>
      </c>
      <c r="L121" s="282">
        <f>L58*'Transport assumptions'!$M43</f>
        <v>0</v>
      </c>
      <c r="M121" s="282">
        <f>M58*'Transport assumptions'!$M43</f>
        <v>0</v>
      </c>
      <c r="N121" s="282">
        <f>N58*'Transport assumptions'!$M43</f>
        <v>0</v>
      </c>
      <c r="O121" s="282">
        <f>O58*'Transport assumptions'!$M43</f>
        <v>0</v>
      </c>
      <c r="P121" s="282">
        <f>P58*'Transport assumptions'!$M43</f>
        <v>0</v>
      </c>
      <c r="Q121" s="282">
        <f>Q58*'Transport assumptions'!$M43</f>
        <v>0</v>
      </c>
      <c r="R121" s="282">
        <f>R58*'Transport assumptions'!$M43</f>
        <v>0</v>
      </c>
      <c r="S121" s="282">
        <f>S58*'Transport assumptions'!$M43</f>
        <v>0</v>
      </c>
      <c r="T121" s="282">
        <f>T58*'Transport assumptions'!$M43</f>
        <v>0</v>
      </c>
      <c r="U121" s="282">
        <f>U58*'Transport assumptions'!$M43</f>
        <v>0</v>
      </c>
      <c r="V121" s="282">
        <f>V58*'Transport assumptions'!$M43</f>
        <v>0</v>
      </c>
      <c r="W121" s="282">
        <f>W58*'Transport assumptions'!$M43</f>
        <v>0</v>
      </c>
      <c r="X121" s="282">
        <f>X58*'Transport assumptions'!$M43</f>
        <v>0</v>
      </c>
      <c r="Y121" s="282">
        <f>Y58*'Transport assumptions'!$M43</f>
        <v>0</v>
      </c>
      <c r="Z121" s="282">
        <f>Z58*'Transport assumptions'!$M43</f>
        <v>0</v>
      </c>
      <c r="AA121" s="282">
        <f>AA58*'Transport assumptions'!$M43</f>
        <v>0</v>
      </c>
      <c r="AB121" s="282">
        <f>AB58*'Transport assumptions'!$M43</f>
        <v>0</v>
      </c>
      <c r="AC121" s="282">
        <f>AC58*'Transport assumptions'!$M43</f>
        <v>0</v>
      </c>
      <c r="AD121" s="282">
        <f>AD58*'Transport assumptions'!$M43</f>
        <v>0</v>
      </c>
      <c r="AE121" s="282">
        <f>AE58*'Transport assumptions'!$M43</f>
        <v>0</v>
      </c>
      <c r="AF121" s="282">
        <f>AF58*'Transport assumptions'!$M43</f>
        <v>0</v>
      </c>
      <c r="AG121" s="282">
        <f>AG58*'Transport assumptions'!$M43</f>
        <v>0</v>
      </c>
      <c r="AH121" s="282">
        <f>AH58*'Transport assumptions'!$M43</f>
        <v>0</v>
      </c>
      <c r="AI121" s="365">
        <f>AI58*'Transport assumptions'!$M43</f>
        <v>0</v>
      </c>
    </row>
    <row r="122" spans="2:35" x14ac:dyDescent="0.25">
      <c r="B122" s="480"/>
      <c r="C122" s="250" t="s">
        <v>107</v>
      </c>
      <c r="D122" s="249" t="s">
        <v>351</v>
      </c>
      <c r="E122" s="282">
        <f>E59*'Transport assumptions'!$M44</f>
        <v>0</v>
      </c>
      <c r="F122" s="282">
        <f>F59*'Transport assumptions'!$M44</f>
        <v>0</v>
      </c>
      <c r="G122" s="282">
        <f>G59*'Transport assumptions'!$M44</f>
        <v>0</v>
      </c>
      <c r="H122" s="282">
        <f>H59*'Transport assumptions'!$M44</f>
        <v>0</v>
      </c>
      <c r="I122" s="282">
        <f>I59*'Transport assumptions'!$M44</f>
        <v>0</v>
      </c>
      <c r="J122" s="282">
        <f>J59*'Transport assumptions'!$M44</f>
        <v>0</v>
      </c>
      <c r="K122" s="282">
        <f>K59*'Transport assumptions'!$M44</f>
        <v>0</v>
      </c>
      <c r="L122" s="282">
        <f>L59*'Transport assumptions'!$M44</f>
        <v>0</v>
      </c>
      <c r="M122" s="282">
        <f>M59*'Transport assumptions'!$M44</f>
        <v>0</v>
      </c>
      <c r="N122" s="282">
        <f>N59*'Transport assumptions'!$M44</f>
        <v>0</v>
      </c>
      <c r="O122" s="282">
        <f>O59*'Transport assumptions'!$M44</f>
        <v>0</v>
      </c>
      <c r="P122" s="282">
        <f>P59*'Transport assumptions'!$M44</f>
        <v>0</v>
      </c>
      <c r="Q122" s="282">
        <f>Q59*'Transport assumptions'!$M44</f>
        <v>0</v>
      </c>
      <c r="R122" s="282">
        <f>R59*'Transport assumptions'!$M44</f>
        <v>0</v>
      </c>
      <c r="S122" s="282">
        <f>S59*'Transport assumptions'!$M44</f>
        <v>0</v>
      </c>
      <c r="T122" s="282">
        <f>T59*'Transport assumptions'!$M44</f>
        <v>0</v>
      </c>
      <c r="U122" s="282">
        <f>U59*'Transport assumptions'!$M44</f>
        <v>0</v>
      </c>
      <c r="V122" s="282">
        <f>V59*'Transport assumptions'!$M44</f>
        <v>0</v>
      </c>
      <c r="W122" s="282">
        <f>W59*'Transport assumptions'!$M44</f>
        <v>0</v>
      </c>
      <c r="X122" s="282">
        <f>X59*'Transport assumptions'!$M44</f>
        <v>0</v>
      </c>
      <c r="Y122" s="282">
        <f>Y59*'Transport assumptions'!$M44</f>
        <v>0</v>
      </c>
      <c r="Z122" s="282">
        <f>Z59*'Transport assumptions'!$M44</f>
        <v>0</v>
      </c>
      <c r="AA122" s="282">
        <f>AA59*'Transport assumptions'!$M44</f>
        <v>0</v>
      </c>
      <c r="AB122" s="282">
        <f>AB59*'Transport assumptions'!$M44</f>
        <v>0</v>
      </c>
      <c r="AC122" s="282">
        <f>AC59*'Transport assumptions'!$M44</f>
        <v>0</v>
      </c>
      <c r="AD122" s="282">
        <f>AD59*'Transport assumptions'!$M44</f>
        <v>0</v>
      </c>
      <c r="AE122" s="282">
        <f>AE59*'Transport assumptions'!$M44</f>
        <v>0</v>
      </c>
      <c r="AF122" s="282">
        <f>AF59*'Transport assumptions'!$M44</f>
        <v>0</v>
      </c>
      <c r="AG122" s="282">
        <f>AG59*'Transport assumptions'!$M44</f>
        <v>0</v>
      </c>
      <c r="AH122" s="282">
        <f>AH59*'Transport assumptions'!$M44</f>
        <v>0</v>
      </c>
      <c r="AI122" s="365">
        <f>AI59*'Transport assumptions'!$M44</f>
        <v>0</v>
      </c>
    </row>
    <row r="123" spans="2:35" x14ac:dyDescent="0.25">
      <c r="B123" s="480" t="s">
        <v>114</v>
      </c>
      <c r="C123" s="248" t="s">
        <v>101</v>
      </c>
      <c r="D123" s="249" t="s">
        <v>351</v>
      </c>
      <c r="E123" s="282">
        <f>E60*'Transport assumptions'!$M45</f>
        <v>0</v>
      </c>
      <c r="F123" s="282">
        <f>F60*'Transport assumptions'!$M45</f>
        <v>0</v>
      </c>
      <c r="G123" s="282">
        <f>G60*'Transport assumptions'!$M45</f>
        <v>0</v>
      </c>
      <c r="H123" s="282">
        <f>H60*'Transport assumptions'!$M45</f>
        <v>0</v>
      </c>
      <c r="I123" s="282">
        <f>I60*'Transport assumptions'!$M45</f>
        <v>0</v>
      </c>
      <c r="J123" s="282">
        <f>J60*'Transport assumptions'!$M45</f>
        <v>0</v>
      </c>
      <c r="K123" s="282">
        <f>K60*'Transport assumptions'!$M45</f>
        <v>0</v>
      </c>
      <c r="L123" s="282">
        <f>L60*'Transport assumptions'!$M45</f>
        <v>0</v>
      </c>
      <c r="M123" s="282">
        <f>M60*'Transport assumptions'!$M45</f>
        <v>0</v>
      </c>
      <c r="N123" s="282">
        <f>N60*'Transport assumptions'!$M45</f>
        <v>0</v>
      </c>
      <c r="O123" s="282">
        <f>O60*'Transport assumptions'!$M45</f>
        <v>0</v>
      </c>
      <c r="P123" s="282">
        <f>P60*'Transport assumptions'!$M45</f>
        <v>0</v>
      </c>
      <c r="Q123" s="282">
        <f>Q60*'Transport assumptions'!$M45</f>
        <v>0</v>
      </c>
      <c r="R123" s="282">
        <f>R60*'Transport assumptions'!$M45</f>
        <v>0</v>
      </c>
      <c r="S123" s="282">
        <f>S60*'Transport assumptions'!$M45</f>
        <v>0</v>
      </c>
      <c r="T123" s="282">
        <f>T60*'Transport assumptions'!$M45</f>
        <v>0</v>
      </c>
      <c r="U123" s="282">
        <f>U60*'Transport assumptions'!$M45</f>
        <v>0</v>
      </c>
      <c r="V123" s="282">
        <f>V60*'Transport assumptions'!$M45</f>
        <v>0</v>
      </c>
      <c r="W123" s="282">
        <f>W60*'Transport assumptions'!$M45</f>
        <v>0</v>
      </c>
      <c r="X123" s="282">
        <f>X60*'Transport assumptions'!$M45</f>
        <v>0</v>
      </c>
      <c r="Y123" s="282">
        <f>Y60*'Transport assumptions'!$M45</f>
        <v>0</v>
      </c>
      <c r="Z123" s="282">
        <f>Z60*'Transport assumptions'!$M45</f>
        <v>0</v>
      </c>
      <c r="AA123" s="282">
        <f>AA60*'Transport assumptions'!$M45</f>
        <v>0</v>
      </c>
      <c r="AB123" s="282">
        <f>AB60*'Transport assumptions'!$M45</f>
        <v>0</v>
      </c>
      <c r="AC123" s="282">
        <f>AC60*'Transport assumptions'!$M45</f>
        <v>0</v>
      </c>
      <c r="AD123" s="282">
        <f>AD60*'Transport assumptions'!$M45</f>
        <v>0</v>
      </c>
      <c r="AE123" s="282">
        <f>AE60*'Transport assumptions'!$M45</f>
        <v>0</v>
      </c>
      <c r="AF123" s="282">
        <f>AF60*'Transport assumptions'!$M45</f>
        <v>0</v>
      </c>
      <c r="AG123" s="282">
        <f>AG60*'Transport assumptions'!$M45</f>
        <v>0</v>
      </c>
      <c r="AH123" s="282">
        <f>AH60*'Transport assumptions'!$M45</f>
        <v>0</v>
      </c>
      <c r="AI123" s="365">
        <f>AI60*'Transport assumptions'!$M45</f>
        <v>0</v>
      </c>
    </row>
    <row r="124" spans="2:35" x14ac:dyDescent="0.25">
      <c r="B124" s="480"/>
      <c r="C124" s="248" t="s">
        <v>104</v>
      </c>
      <c r="D124" s="249" t="s">
        <v>351</v>
      </c>
      <c r="E124" s="282">
        <f>E61*'Transport assumptions'!$M46</f>
        <v>0</v>
      </c>
      <c r="F124" s="282">
        <f>F61*'Transport assumptions'!$M46</f>
        <v>0</v>
      </c>
      <c r="G124" s="282">
        <f>G61*'Transport assumptions'!$M46</f>
        <v>0</v>
      </c>
      <c r="H124" s="282">
        <f>H61*'Transport assumptions'!$M46</f>
        <v>0</v>
      </c>
      <c r="I124" s="282">
        <f>I61*'Transport assumptions'!$M46</f>
        <v>0</v>
      </c>
      <c r="J124" s="282">
        <f>J61*'Transport assumptions'!$M46</f>
        <v>0</v>
      </c>
      <c r="K124" s="282">
        <f>K61*'Transport assumptions'!$M46</f>
        <v>0</v>
      </c>
      <c r="L124" s="282">
        <f>L61*'Transport assumptions'!$M46</f>
        <v>0</v>
      </c>
      <c r="M124" s="282">
        <f>M61*'Transport assumptions'!$M46</f>
        <v>0</v>
      </c>
      <c r="N124" s="282">
        <f>N61*'Transport assumptions'!$M46</f>
        <v>0</v>
      </c>
      <c r="O124" s="282">
        <f>O61*'Transport assumptions'!$M46</f>
        <v>0</v>
      </c>
      <c r="P124" s="282">
        <f>P61*'Transport assumptions'!$M46</f>
        <v>0</v>
      </c>
      <c r="Q124" s="282">
        <f>Q61*'Transport assumptions'!$M46</f>
        <v>0</v>
      </c>
      <c r="R124" s="282">
        <f>R61*'Transport assumptions'!$M46</f>
        <v>0</v>
      </c>
      <c r="S124" s="282">
        <f>S61*'Transport assumptions'!$M46</f>
        <v>0</v>
      </c>
      <c r="T124" s="282">
        <f>T61*'Transport assumptions'!$M46</f>
        <v>0</v>
      </c>
      <c r="U124" s="282">
        <f>U61*'Transport assumptions'!$M46</f>
        <v>0</v>
      </c>
      <c r="V124" s="282">
        <f>V61*'Transport assumptions'!$M46</f>
        <v>0</v>
      </c>
      <c r="W124" s="282">
        <f>W61*'Transport assumptions'!$M46</f>
        <v>0</v>
      </c>
      <c r="X124" s="282">
        <f>X61*'Transport assumptions'!$M46</f>
        <v>0</v>
      </c>
      <c r="Y124" s="282">
        <f>Y61*'Transport assumptions'!$M46</f>
        <v>0</v>
      </c>
      <c r="Z124" s="282">
        <f>Z61*'Transport assumptions'!$M46</f>
        <v>0</v>
      </c>
      <c r="AA124" s="282">
        <f>AA61*'Transport assumptions'!$M46</f>
        <v>0</v>
      </c>
      <c r="AB124" s="282">
        <f>AB61*'Transport assumptions'!$M46</f>
        <v>0</v>
      </c>
      <c r="AC124" s="282">
        <f>AC61*'Transport assumptions'!$M46</f>
        <v>0</v>
      </c>
      <c r="AD124" s="282">
        <f>AD61*'Transport assumptions'!$M46</f>
        <v>0</v>
      </c>
      <c r="AE124" s="282">
        <f>AE61*'Transport assumptions'!$M46</f>
        <v>0</v>
      </c>
      <c r="AF124" s="282">
        <f>AF61*'Transport assumptions'!$M46</f>
        <v>0</v>
      </c>
      <c r="AG124" s="282">
        <f>AG61*'Transport assumptions'!$M46</f>
        <v>0</v>
      </c>
      <c r="AH124" s="282">
        <f>AH61*'Transport assumptions'!$M46</f>
        <v>0</v>
      </c>
      <c r="AI124" s="365">
        <f>AI61*'Transport assumptions'!$M46</f>
        <v>0</v>
      </c>
    </row>
    <row r="125" spans="2:35" x14ac:dyDescent="0.25">
      <c r="B125" s="480"/>
      <c r="C125" s="248" t="s">
        <v>105</v>
      </c>
      <c r="D125" s="249" t="s">
        <v>351</v>
      </c>
      <c r="E125" s="282">
        <f>E62*'Transport assumptions'!$M47</f>
        <v>0</v>
      </c>
      <c r="F125" s="282">
        <f>F62*'Transport assumptions'!$M47</f>
        <v>0</v>
      </c>
      <c r="G125" s="282">
        <f>G62*'Transport assumptions'!$M47</f>
        <v>0</v>
      </c>
      <c r="H125" s="282">
        <f>H62*'Transport assumptions'!$M47</f>
        <v>0</v>
      </c>
      <c r="I125" s="282">
        <f>I62*'Transport assumptions'!$M47</f>
        <v>0</v>
      </c>
      <c r="J125" s="282">
        <f>J62*'Transport assumptions'!$M47</f>
        <v>0</v>
      </c>
      <c r="K125" s="282">
        <f>K62*'Transport assumptions'!$M47</f>
        <v>0</v>
      </c>
      <c r="L125" s="282">
        <f>L62*'Transport assumptions'!$M47</f>
        <v>0</v>
      </c>
      <c r="M125" s="282">
        <f>M62*'Transport assumptions'!$M47</f>
        <v>0</v>
      </c>
      <c r="N125" s="282">
        <f>N62*'Transport assumptions'!$M47</f>
        <v>0</v>
      </c>
      <c r="O125" s="282">
        <f>O62*'Transport assumptions'!$M47</f>
        <v>0</v>
      </c>
      <c r="P125" s="282">
        <f>P62*'Transport assumptions'!$M47</f>
        <v>0</v>
      </c>
      <c r="Q125" s="282">
        <f>Q62*'Transport assumptions'!$M47</f>
        <v>0</v>
      </c>
      <c r="R125" s="282">
        <f>R62*'Transport assumptions'!$M47</f>
        <v>0</v>
      </c>
      <c r="S125" s="282">
        <f>S62*'Transport assumptions'!$M47</f>
        <v>0</v>
      </c>
      <c r="T125" s="282">
        <f>T62*'Transport assumptions'!$M47</f>
        <v>0</v>
      </c>
      <c r="U125" s="282">
        <f>U62*'Transport assumptions'!$M47</f>
        <v>0</v>
      </c>
      <c r="V125" s="282">
        <f>V62*'Transport assumptions'!$M47</f>
        <v>0</v>
      </c>
      <c r="W125" s="282">
        <f>W62*'Transport assumptions'!$M47</f>
        <v>0</v>
      </c>
      <c r="X125" s="282">
        <f>X62*'Transport assumptions'!$M47</f>
        <v>0</v>
      </c>
      <c r="Y125" s="282">
        <f>Y62*'Transport assumptions'!$M47</f>
        <v>0</v>
      </c>
      <c r="Z125" s="282">
        <f>Z62*'Transport assumptions'!$M47</f>
        <v>0</v>
      </c>
      <c r="AA125" s="282">
        <f>AA62*'Transport assumptions'!$M47</f>
        <v>0</v>
      </c>
      <c r="AB125" s="282">
        <f>AB62*'Transport assumptions'!$M47</f>
        <v>0</v>
      </c>
      <c r="AC125" s="282">
        <f>AC62*'Transport assumptions'!$M47</f>
        <v>0</v>
      </c>
      <c r="AD125" s="282">
        <f>AD62*'Transport assumptions'!$M47</f>
        <v>0</v>
      </c>
      <c r="AE125" s="282">
        <f>AE62*'Transport assumptions'!$M47</f>
        <v>0</v>
      </c>
      <c r="AF125" s="282">
        <f>AF62*'Transport assumptions'!$M47</f>
        <v>0</v>
      </c>
      <c r="AG125" s="282">
        <f>AG62*'Transport assumptions'!$M47</f>
        <v>0</v>
      </c>
      <c r="AH125" s="282">
        <f>AH62*'Transport assumptions'!$M47</f>
        <v>0</v>
      </c>
      <c r="AI125" s="365">
        <f>AI62*'Transport assumptions'!$M47</f>
        <v>0</v>
      </c>
    </row>
    <row r="126" spans="2:35" x14ac:dyDescent="0.25">
      <c r="B126" s="480"/>
      <c r="C126" s="248" t="s">
        <v>106</v>
      </c>
      <c r="D126" s="249" t="s">
        <v>351</v>
      </c>
      <c r="E126" s="282">
        <f>E63*'Transport assumptions'!$M48</f>
        <v>0</v>
      </c>
      <c r="F126" s="282">
        <f>F63*'Transport assumptions'!$M48</f>
        <v>0</v>
      </c>
      <c r="G126" s="282">
        <f>G63*'Transport assumptions'!$M48</f>
        <v>0</v>
      </c>
      <c r="H126" s="282">
        <f>H63*'Transport assumptions'!$M48</f>
        <v>0</v>
      </c>
      <c r="I126" s="282">
        <f>I63*'Transport assumptions'!$M48</f>
        <v>0</v>
      </c>
      <c r="J126" s="282">
        <f>J63*'Transport assumptions'!$M48</f>
        <v>0</v>
      </c>
      <c r="K126" s="282">
        <f>K63*'Transport assumptions'!$M48</f>
        <v>0</v>
      </c>
      <c r="L126" s="282">
        <f>L63*'Transport assumptions'!$M48</f>
        <v>0</v>
      </c>
      <c r="M126" s="282">
        <f>M63*'Transport assumptions'!$M48</f>
        <v>0</v>
      </c>
      <c r="N126" s="282">
        <f>N63*'Transport assumptions'!$M48</f>
        <v>0</v>
      </c>
      <c r="O126" s="282">
        <f>O63*'Transport assumptions'!$M48</f>
        <v>0</v>
      </c>
      <c r="P126" s="282">
        <f>P63*'Transport assumptions'!$M48</f>
        <v>0</v>
      </c>
      <c r="Q126" s="282">
        <f>Q63*'Transport assumptions'!$M48</f>
        <v>0</v>
      </c>
      <c r="R126" s="282">
        <f>R63*'Transport assumptions'!$M48</f>
        <v>0</v>
      </c>
      <c r="S126" s="282">
        <f>S63*'Transport assumptions'!$M48</f>
        <v>0</v>
      </c>
      <c r="T126" s="282">
        <f>T63*'Transport assumptions'!$M48</f>
        <v>0</v>
      </c>
      <c r="U126" s="282">
        <f>U63*'Transport assumptions'!$M48</f>
        <v>0</v>
      </c>
      <c r="V126" s="282">
        <f>V63*'Transport assumptions'!$M48</f>
        <v>0</v>
      </c>
      <c r="W126" s="282">
        <f>W63*'Transport assumptions'!$M48</f>
        <v>0</v>
      </c>
      <c r="X126" s="282">
        <f>X63*'Transport assumptions'!$M48</f>
        <v>0</v>
      </c>
      <c r="Y126" s="282">
        <f>Y63*'Transport assumptions'!$M48</f>
        <v>0</v>
      </c>
      <c r="Z126" s="282">
        <f>Z63*'Transport assumptions'!$M48</f>
        <v>0</v>
      </c>
      <c r="AA126" s="282">
        <f>AA63*'Transport assumptions'!$M48</f>
        <v>0</v>
      </c>
      <c r="AB126" s="282">
        <f>AB63*'Transport assumptions'!$M48</f>
        <v>0</v>
      </c>
      <c r="AC126" s="282">
        <f>AC63*'Transport assumptions'!$M48</f>
        <v>0</v>
      </c>
      <c r="AD126" s="282">
        <f>AD63*'Transport assumptions'!$M48</f>
        <v>0</v>
      </c>
      <c r="AE126" s="282">
        <f>AE63*'Transport assumptions'!$M48</f>
        <v>0</v>
      </c>
      <c r="AF126" s="282">
        <f>AF63*'Transport assumptions'!$M48</f>
        <v>0</v>
      </c>
      <c r="AG126" s="282">
        <f>AG63*'Transport assumptions'!$M48</f>
        <v>0</v>
      </c>
      <c r="AH126" s="282">
        <f>AH63*'Transport assumptions'!$M48</f>
        <v>0</v>
      </c>
      <c r="AI126" s="365">
        <f>AI63*'Transport assumptions'!$M48</f>
        <v>0</v>
      </c>
    </row>
    <row r="127" spans="2:35" x14ac:dyDescent="0.25">
      <c r="B127" s="480"/>
      <c r="C127" s="250" t="s">
        <v>107</v>
      </c>
      <c r="D127" s="249" t="s">
        <v>351</v>
      </c>
      <c r="E127" s="282">
        <f>E64*'Transport assumptions'!$M49</f>
        <v>0</v>
      </c>
      <c r="F127" s="282">
        <f>F64*'Transport assumptions'!$M49</f>
        <v>0</v>
      </c>
      <c r="G127" s="282">
        <f>G64*'Transport assumptions'!$M49</f>
        <v>0</v>
      </c>
      <c r="H127" s="282">
        <f>H64*'Transport assumptions'!$M49</f>
        <v>0</v>
      </c>
      <c r="I127" s="282">
        <f>I64*'Transport assumptions'!$M49</f>
        <v>0</v>
      </c>
      <c r="J127" s="282">
        <f>J64*'Transport assumptions'!$M49</f>
        <v>0</v>
      </c>
      <c r="K127" s="282">
        <f>K64*'Transport assumptions'!$M49</f>
        <v>0</v>
      </c>
      <c r="L127" s="282">
        <f>L64*'Transport assumptions'!$M49</f>
        <v>0</v>
      </c>
      <c r="M127" s="282">
        <f>M64*'Transport assumptions'!$M49</f>
        <v>0</v>
      </c>
      <c r="N127" s="282">
        <f>N64*'Transport assumptions'!$M49</f>
        <v>0</v>
      </c>
      <c r="O127" s="282">
        <f>O64*'Transport assumptions'!$M49</f>
        <v>0</v>
      </c>
      <c r="P127" s="282">
        <f>P64*'Transport assumptions'!$M49</f>
        <v>0</v>
      </c>
      <c r="Q127" s="282">
        <f>Q64*'Transport assumptions'!$M49</f>
        <v>0</v>
      </c>
      <c r="R127" s="282">
        <f>R64*'Transport assumptions'!$M49</f>
        <v>0</v>
      </c>
      <c r="S127" s="282">
        <f>S64*'Transport assumptions'!$M49</f>
        <v>0</v>
      </c>
      <c r="T127" s="282">
        <f>T64*'Transport assumptions'!$M49</f>
        <v>0</v>
      </c>
      <c r="U127" s="282">
        <f>U64*'Transport assumptions'!$M49</f>
        <v>0</v>
      </c>
      <c r="V127" s="282">
        <f>V64*'Transport assumptions'!$M49</f>
        <v>0</v>
      </c>
      <c r="W127" s="282">
        <f>W64*'Transport assumptions'!$M49</f>
        <v>0</v>
      </c>
      <c r="X127" s="282">
        <f>X64*'Transport assumptions'!$M49</f>
        <v>0</v>
      </c>
      <c r="Y127" s="282">
        <f>Y64*'Transport assumptions'!$M49</f>
        <v>0</v>
      </c>
      <c r="Z127" s="282">
        <f>Z64*'Transport assumptions'!$M49</f>
        <v>0</v>
      </c>
      <c r="AA127" s="282">
        <f>AA64*'Transport assumptions'!$M49</f>
        <v>0</v>
      </c>
      <c r="AB127" s="282">
        <f>AB64*'Transport assumptions'!$M49</f>
        <v>0</v>
      </c>
      <c r="AC127" s="282">
        <f>AC64*'Transport assumptions'!$M49</f>
        <v>0</v>
      </c>
      <c r="AD127" s="282">
        <f>AD64*'Transport assumptions'!$M49</f>
        <v>0</v>
      </c>
      <c r="AE127" s="282">
        <f>AE64*'Transport assumptions'!$M49</f>
        <v>0</v>
      </c>
      <c r="AF127" s="282">
        <f>AF64*'Transport assumptions'!$M49</f>
        <v>0</v>
      </c>
      <c r="AG127" s="282">
        <f>AG64*'Transport assumptions'!$M49</f>
        <v>0</v>
      </c>
      <c r="AH127" s="282">
        <f>AH64*'Transport assumptions'!$M49</f>
        <v>0</v>
      </c>
      <c r="AI127" s="365">
        <f>AI64*'Transport assumptions'!$M49</f>
        <v>0</v>
      </c>
    </row>
    <row r="128" spans="2:35" x14ac:dyDescent="0.25">
      <c r="B128" s="480" t="s">
        <v>115</v>
      </c>
      <c r="C128" s="248" t="s">
        <v>116</v>
      </c>
      <c r="D128" s="249" t="s">
        <v>351</v>
      </c>
      <c r="E128" s="282">
        <f>E65*'Transport assumptions'!$M50</f>
        <v>0</v>
      </c>
      <c r="F128" s="282">
        <f>F65*'Transport assumptions'!$M50</f>
        <v>0</v>
      </c>
      <c r="G128" s="282">
        <f>G65*'Transport assumptions'!$M50</f>
        <v>0</v>
      </c>
      <c r="H128" s="282">
        <f>H65*'Transport assumptions'!$M50</f>
        <v>0</v>
      </c>
      <c r="I128" s="282">
        <f>I65*'Transport assumptions'!$M50</f>
        <v>0</v>
      </c>
      <c r="J128" s="282">
        <f>J65*'Transport assumptions'!$M50</f>
        <v>0</v>
      </c>
      <c r="K128" s="282">
        <f>K65*'Transport assumptions'!$M50</f>
        <v>0</v>
      </c>
      <c r="L128" s="282">
        <f>L65*'Transport assumptions'!$M50</f>
        <v>0</v>
      </c>
      <c r="M128" s="282">
        <f>M65*'Transport assumptions'!$M50</f>
        <v>0</v>
      </c>
      <c r="N128" s="282">
        <f>N65*'Transport assumptions'!$M50</f>
        <v>0</v>
      </c>
      <c r="O128" s="282">
        <f>O65*'Transport assumptions'!$M50</f>
        <v>0</v>
      </c>
      <c r="P128" s="282">
        <f>P65*'Transport assumptions'!$M50</f>
        <v>0</v>
      </c>
      <c r="Q128" s="282">
        <f>Q65*'Transport assumptions'!$M50</f>
        <v>0</v>
      </c>
      <c r="R128" s="282">
        <f>R65*'Transport assumptions'!$M50</f>
        <v>0</v>
      </c>
      <c r="S128" s="282">
        <f>S65*'Transport assumptions'!$M50</f>
        <v>0</v>
      </c>
      <c r="T128" s="282">
        <f>T65*'Transport assumptions'!$M50</f>
        <v>0</v>
      </c>
      <c r="U128" s="282">
        <f>U65*'Transport assumptions'!$M50</f>
        <v>0</v>
      </c>
      <c r="V128" s="282">
        <f>V65*'Transport assumptions'!$M50</f>
        <v>0</v>
      </c>
      <c r="W128" s="282">
        <f>W65*'Transport assumptions'!$M50</f>
        <v>0</v>
      </c>
      <c r="X128" s="282">
        <f>X65*'Transport assumptions'!$M50</f>
        <v>0</v>
      </c>
      <c r="Y128" s="282">
        <f>Y65*'Transport assumptions'!$M50</f>
        <v>0</v>
      </c>
      <c r="Z128" s="282">
        <f>Z65*'Transport assumptions'!$M50</f>
        <v>0</v>
      </c>
      <c r="AA128" s="282">
        <f>AA65*'Transport assumptions'!$M50</f>
        <v>0</v>
      </c>
      <c r="AB128" s="282">
        <f>AB65*'Transport assumptions'!$M50</f>
        <v>0</v>
      </c>
      <c r="AC128" s="282">
        <f>AC65*'Transport assumptions'!$M50</f>
        <v>0</v>
      </c>
      <c r="AD128" s="282">
        <f>AD65*'Transport assumptions'!$M50</f>
        <v>0</v>
      </c>
      <c r="AE128" s="282">
        <f>AE65*'Transport assumptions'!$M50</f>
        <v>0</v>
      </c>
      <c r="AF128" s="282">
        <f>AF65*'Transport assumptions'!$M50</f>
        <v>0</v>
      </c>
      <c r="AG128" s="282">
        <f>AG65*'Transport assumptions'!$M50</f>
        <v>0</v>
      </c>
      <c r="AH128" s="282">
        <f>AH65*'Transport assumptions'!$M50</f>
        <v>0</v>
      </c>
      <c r="AI128" s="365">
        <f>AI65*'Transport assumptions'!$M50</f>
        <v>0</v>
      </c>
    </row>
    <row r="129" spans="2:35" x14ac:dyDescent="0.25">
      <c r="B129" s="480"/>
      <c r="C129" s="248" t="s">
        <v>117</v>
      </c>
      <c r="D129" s="249" t="s">
        <v>351</v>
      </c>
      <c r="E129" s="282">
        <f>E66*'Transport assumptions'!$M51</f>
        <v>0</v>
      </c>
      <c r="F129" s="282">
        <f>F66*'Transport assumptions'!$M51</f>
        <v>0</v>
      </c>
      <c r="G129" s="282">
        <f>G66*'Transport assumptions'!$M51</f>
        <v>0</v>
      </c>
      <c r="H129" s="282">
        <f>H66*'Transport assumptions'!$M51</f>
        <v>0</v>
      </c>
      <c r="I129" s="282">
        <f>I66*'Transport assumptions'!$M51</f>
        <v>0</v>
      </c>
      <c r="J129" s="282">
        <f>J66*'Transport assumptions'!$M51</f>
        <v>0</v>
      </c>
      <c r="K129" s="282">
        <f>K66*'Transport assumptions'!$M51</f>
        <v>0</v>
      </c>
      <c r="L129" s="282">
        <f>L66*'Transport assumptions'!$M51</f>
        <v>0</v>
      </c>
      <c r="M129" s="282">
        <f>M66*'Transport assumptions'!$M51</f>
        <v>0</v>
      </c>
      <c r="N129" s="282">
        <f>N66*'Transport assumptions'!$M51</f>
        <v>0</v>
      </c>
      <c r="O129" s="282">
        <f>O66*'Transport assumptions'!$M51</f>
        <v>0</v>
      </c>
      <c r="P129" s="282">
        <f>P66*'Transport assumptions'!$M51</f>
        <v>0</v>
      </c>
      <c r="Q129" s="282">
        <f>Q66*'Transport assumptions'!$M51</f>
        <v>0</v>
      </c>
      <c r="R129" s="282">
        <f>R66*'Transport assumptions'!$M51</f>
        <v>0</v>
      </c>
      <c r="S129" s="282">
        <f>S66*'Transport assumptions'!$M51</f>
        <v>0</v>
      </c>
      <c r="T129" s="282">
        <f>T66*'Transport assumptions'!$M51</f>
        <v>0</v>
      </c>
      <c r="U129" s="282">
        <f>U66*'Transport assumptions'!$M51</f>
        <v>0</v>
      </c>
      <c r="V129" s="282">
        <f>V66*'Transport assumptions'!$M51</f>
        <v>0</v>
      </c>
      <c r="W129" s="282">
        <f>W66*'Transport assumptions'!$M51</f>
        <v>0</v>
      </c>
      <c r="X129" s="282">
        <f>X66*'Transport assumptions'!$M51</f>
        <v>0</v>
      </c>
      <c r="Y129" s="282">
        <f>Y66*'Transport assumptions'!$M51</f>
        <v>0</v>
      </c>
      <c r="Z129" s="282">
        <f>Z66*'Transport assumptions'!$M51</f>
        <v>0</v>
      </c>
      <c r="AA129" s="282">
        <f>AA66*'Transport assumptions'!$M51</f>
        <v>0</v>
      </c>
      <c r="AB129" s="282">
        <f>AB66*'Transport assumptions'!$M51</f>
        <v>0</v>
      </c>
      <c r="AC129" s="282">
        <f>AC66*'Transport assumptions'!$M51</f>
        <v>0</v>
      </c>
      <c r="AD129" s="282">
        <f>AD66*'Transport assumptions'!$M51</f>
        <v>0</v>
      </c>
      <c r="AE129" s="282">
        <f>AE66*'Transport assumptions'!$M51</f>
        <v>0</v>
      </c>
      <c r="AF129" s="282">
        <f>AF66*'Transport assumptions'!$M51</f>
        <v>0</v>
      </c>
      <c r="AG129" s="282">
        <f>AG66*'Transport assumptions'!$M51</f>
        <v>0</v>
      </c>
      <c r="AH129" s="282">
        <f>AH66*'Transport assumptions'!$M51</f>
        <v>0</v>
      </c>
      <c r="AI129" s="365">
        <f>AI66*'Transport assumptions'!$M51</f>
        <v>0</v>
      </c>
    </row>
    <row r="130" spans="2:35" x14ac:dyDescent="0.25">
      <c r="B130" s="480"/>
      <c r="C130" s="248" t="s">
        <v>118</v>
      </c>
      <c r="D130" s="249" t="s">
        <v>351</v>
      </c>
      <c r="E130" s="282">
        <f>E67*'Transport assumptions'!$M52</f>
        <v>0</v>
      </c>
      <c r="F130" s="282">
        <f>F67*'Transport assumptions'!$M52</f>
        <v>0</v>
      </c>
      <c r="G130" s="282">
        <f>G67*'Transport assumptions'!$M52</f>
        <v>0</v>
      </c>
      <c r="H130" s="282">
        <f>H67*'Transport assumptions'!$M52</f>
        <v>0</v>
      </c>
      <c r="I130" s="282">
        <f>I67*'Transport assumptions'!$M52</f>
        <v>0</v>
      </c>
      <c r="J130" s="282">
        <f>J67*'Transport assumptions'!$M52</f>
        <v>0</v>
      </c>
      <c r="K130" s="282">
        <f>K67*'Transport assumptions'!$M52</f>
        <v>0</v>
      </c>
      <c r="L130" s="282">
        <f>L67*'Transport assumptions'!$M52</f>
        <v>0</v>
      </c>
      <c r="M130" s="282">
        <f>M67*'Transport assumptions'!$M52</f>
        <v>0</v>
      </c>
      <c r="N130" s="282">
        <f>N67*'Transport assumptions'!$M52</f>
        <v>0</v>
      </c>
      <c r="O130" s="282">
        <f>O67*'Transport assumptions'!$M52</f>
        <v>0</v>
      </c>
      <c r="P130" s="282">
        <f>P67*'Transport assumptions'!$M52</f>
        <v>0</v>
      </c>
      <c r="Q130" s="282">
        <f>Q67*'Transport assumptions'!$M52</f>
        <v>0</v>
      </c>
      <c r="R130" s="282">
        <f>R67*'Transport assumptions'!$M52</f>
        <v>0</v>
      </c>
      <c r="S130" s="282">
        <f>S67*'Transport assumptions'!$M52</f>
        <v>0</v>
      </c>
      <c r="T130" s="282">
        <f>T67*'Transport assumptions'!$M52</f>
        <v>0</v>
      </c>
      <c r="U130" s="282">
        <f>U67*'Transport assumptions'!$M52</f>
        <v>0</v>
      </c>
      <c r="V130" s="282">
        <f>V67*'Transport assumptions'!$M52</f>
        <v>0</v>
      </c>
      <c r="W130" s="282">
        <f>W67*'Transport assumptions'!$M52</f>
        <v>0</v>
      </c>
      <c r="X130" s="282">
        <f>X67*'Transport assumptions'!$M52</f>
        <v>0</v>
      </c>
      <c r="Y130" s="282">
        <f>Y67*'Transport assumptions'!$M52</f>
        <v>0</v>
      </c>
      <c r="Z130" s="282">
        <f>Z67*'Transport assumptions'!$M52</f>
        <v>0</v>
      </c>
      <c r="AA130" s="282">
        <f>AA67*'Transport assumptions'!$M52</f>
        <v>0</v>
      </c>
      <c r="AB130" s="282">
        <f>AB67*'Transport assumptions'!$M52</f>
        <v>0</v>
      </c>
      <c r="AC130" s="282">
        <f>AC67*'Transport assumptions'!$M52</f>
        <v>0</v>
      </c>
      <c r="AD130" s="282">
        <f>AD67*'Transport assumptions'!$M52</f>
        <v>0</v>
      </c>
      <c r="AE130" s="282">
        <f>AE67*'Transport assumptions'!$M52</f>
        <v>0</v>
      </c>
      <c r="AF130" s="282">
        <f>AF67*'Transport assumptions'!$M52</f>
        <v>0</v>
      </c>
      <c r="AG130" s="282">
        <f>AG67*'Transport assumptions'!$M52</f>
        <v>0</v>
      </c>
      <c r="AH130" s="282">
        <f>AH67*'Transport assumptions'!$M52</f>
        <v>0</v>
      </c>
      <c r="AI130" s="365">
        <f>AI67*'Transport assumptions'!$M52</f>
        <v>0</v>
      </c>
    </row>
    <row r="131" spans="2:35" x14ac:dyDescent="0.25">
      <c r="B131" s="480"/>
      <c r="C131" s="248" t="s">
        <v>119</v>
      </c>
      <c r="D131" s="249" t="s">
        <v>351</v>
      </c>
      <c r="E131" s="282">
        <f>E68*'Transport assumptions'!$M53</f>
        <v>0</v>
      </c>
      <c r="F131" s="282">
        <f>F68*'Transport assumptions'!$M53</f>
        <v>0</v>
      </c>
      <c r="G131" s="282">
        <f>G68*'Transport assumptions'!$M53</f>
        <v>0</v>
      </c>
      <c r="H131" s="282">
        <f>H68*'Transport assumptions'!$M53</f>
        <v>0</v>
      </c>
      <c r="I131" s="282">
        <f>I68*'Transport assumptions'!$M53</f>
        <v>0</v>
      </c>
      <c r="J131" s="282">
        <f>J68*'Transport assumptions'!$M53</f>
        <v>0</v>
      </c>
      <c r="K131" s="282">
        <f>K68*'Transport assumptions'!$M53</f>
        <v>0</v>
      </c>
      <c r="L131" s="282">
        <f>L68*'Transport assumptions'!$M53</f>
        <v>0</v>
      </c>
      <c r="M131" s="282">
        <f>M68*'Transport assumptions'!$M53</f>
        <v>0</v>
      </c>
      <c r="N131" s="282">
        <f>N68*'Transport assumptions'!$M53</f>
        <v>0</v>
      </c>
      <c r="O131" s="282">
        <f>O68*'Transport assumptions'!$M53</f>
        <v>0</v>
      </c>
      <c r="P131" s="282">
        <f>P68*'Transport assumptions'!$M53</f>
        <v>0</v>
      </c>
      <c r="Q131" s="282">
        <f>Q68*'Transport assumptions'!$M53</f>
        <v>0</v>
      </c>
      <c r="R131" s="282">
        <f>R68*'Transport assumptions'!$M53</f>
        <v>0</v>
      </c>
      <c r="S131" s="282">
        <f>S68*'Transport assumptions'!$M53</f>
        <v>0</v>
      </c>
      <c r="T131" s="282">
        <f>T68*'Transport assumptions'!$M53</f>
        <v>0</v>
      </c>
      <c r="U131" s="282">
        <f>U68*'Transport assumptions'!$M53</f>
        <v>0</v>
      </c>
      <c r="V131" s="282">
        <f>V68*'Transport assumptions'!$M53</f>
        <v>0</v>
      </c>
      <c r="W131" s="282">
        <f>W68*'Transport assumptions'!$M53</f>
        <v>0</v>
      </c>
      <c r="X131" s="282">
        <f>X68*'Transport assumptions'!$M53</f>
        <v>0</v>
      </c>
      <c r="Y131" s="282">
        <f>Y68*'Transport assumptions'!$M53</f>
        <v>0</v>
      </c>
      <c r="Z131" s="282">
        <f>Z68*'Transport assumptions'!$M53</f>
        <v>0</v>
      </c>
      <c r="AA131" s="282">
        <f>AA68*'Transport assumptions'!$M53</f>
        <v>0</v>
      </c>
      <c r="AB131" s="282">
        <f>AB68*'Transport assumptions'!$M53</f>
        <v>0</v>
      </c>
      <c r="AC131" s="282">
        <f>AC68*'Transport assumptions'!$M53</f>
        <v>0</v>
      </c>
      <c r="AD131" s="282">
        <f>AD68*'Transport assumptions'!$M53</f>
        <v>0</v>
      </c>
      <c r="AE131" s="282">
        <f>AE68*'Transport assumptions'!$M53</f>
        <v>0</v>
      </c>
      <c r="AF131" s="282">
        <f>AF68*'Transport assumptions'!$M53</f>
        <v>0</v>
      </c>
      <c r="AG131" s="282">
        <f>AG68*'Transport assumptions'!$M53</f>
        <v>0</v>
      </c>
      <c r="AH131" s="282">
        <f>AH68*'Transport assumptions'!$M53</f>
        <v>0</v>
      </c>
      <c r="AI131" s="365">
        <f>AI68*'Transport assumptions'!$M53</f>
        <v>0</v>
      </c>
    </row>
    <row r="132" spans="2:35" x14ac:dyDescent="0.25">
      <c r="B132" s="480"/>
      <c r="C132" s="250" t="s">
        <v>120</v>
      </c>
      <c r="D132" s="249" t="s">
        <v>351</v>
      </c>
      <c r="E132" s="282">
        <f>E69*'Transport assumptions'!$M54</f>
        <v>0</v>
      </c>
      <c r="F132" s="282">
        <f>F69*'Transport assumptions'!$M54</f>
        <v>0</v>
      </c>
      <c r="G132" s="282">
        <f>G69*'Transport assumptions'!$M54</f>
        <v>0</v>
      </c>
      <c r="H132" s="282">
        <f>H69*'Transport assumptions'!$M54</f>
        <v>0</v>
      </c>
      <c r="I132" s="282">
        <f>I69*'Transport assumptions'!$M54</f>
        <v>0</v>
      </c>
      <c r="J132" s="282">
        <f>J69*'Transport assumptions'!$M54</f>
        <v>0</v>
      </c>
      <c r="K132" s="282">
        <f>K69*'Transport assumptions'!$M54</f>
        <v>0</v>
      </c>
      <c r="L132" s="282">
        <f>L69*'Transport assumptions'!$M54</f>
        <v>0</v>
      </c>
      <c r="M132" s="282">
        <f>M69*'Transport assumptions'!$M54</f>
        <v>0</v>
      </c>
      <c r="N132" s="282">
        <f>N69*'Transport assumptions'!$M54</f>
        <v>0</v>
      </c>
      <c r="O132" s="282">
        <f>O69*'Transport assumptions'!$M54</f>
        <v>0</v>
      </c>
      <c r="P132" s="282">
        <f>P69*'Transport assumptions'!$M54</f>
        <v>0</v>
      </c>
      <c r="Q132" s="282">
        <f>Q69*'Transport assumptions'!$M54</f>
        <v>0</v>
      </c>
      <c r="R132" s="282">
        <f>R69*'Transport assumptions'!$M54</f>
        <v>0</v>
      </c>
      <c r="S132" s="282">
        <f>S69*'Transport assumptions'!$M54</f>
        <v>0</v>
      </c>
      <c r="T132" s="282">
        <f>T69*'Transport assumptions'!$M54</f>
        <v>0</v>
      </c>
      <c r="U132" s="282">
        <f>U69*'Transport assumptions'!$M54</f>
        <v>0</v>
      </c>
      <c r="V132" s="282">
        <f>V69*'Transport assumptions'!$M54</f>
        <v>0</v>
      </c>
      <c r="W132" s="282">
        <f>W69*'Transport assumptions'!$M54</f>
        <v>0</v>
      </c>
      <c r="X132" s="282">
        <f>X69*'Transport assumptions'!$M54</f>
        <v>0</v>
      </c>
      <c r="Y132" s="282">
        <f>Y69*'Transport assumptions'!$M54</f>
        <v>0</v>
      </c>
      <c r="Z132" s="282">
        <f>Z69*'Transport assumptions'!$M54</f>
        <v>0</v>
      </c>
      <c r="AA132" s="282">
        <f>AA69*'Transport assumptions'!$M54</f>
        <v>0</v>
      </c>
      <c r="AB132" s="282">
        <f>AB69*'Transport assumptions'!$M54</f>
        <v>0</v>
      </c>
      <c r="AC132" s="282">
        <f>AC69*'Transport assumptions'!$M54</f>
        <v>0</v>
      </c>
      <c r="AD132" s="282">
        <f>AD69*'Transport assumptions'!$M54</f>
        <v>0</v>
      </c>
      <c r="AE132" s="282">
        <f>AE69*'Transport assumptions'!$M54</f>
        <v>0</v>
      </c>
      <c r="AF132" s="282">
        <f>AF69*'Transport assumptions'!$M54</f>
        <v>0</v>
      </c>
      <c r="AG132" s="282">
        <f>AG69*'Transport assumptions'!$M54</f>
        <v>0</v>
      </c>
      <c r="AH132" s="282">
        <f>AH69*'Transport assumptions'!$M54</f>
        <v>0</v>
      </c>
      <c r="AI132" s="365">
        <f>AI69*'Transport assumptions'!$M54</f>
        <v>0</v>
      </c>
    </row>
    <row r="133" spans="2:35" s="2" customFormat="1" x14ac:dyDescent="0.25">
      <c r="B133" s="311"/>
      <c r="C133" s="247"/>
      <c r="D133" s="309"/>
      <c r="E133" s="306"/>
      <c r="F133" s="306"/>
      <c r="G133" s="306"/>
      <c r="H133" s="306"/>
      <c r="I133" s="306"/>
      <c r="J133" s="306"/>
      <c r="K133" s="306"/>
      <c r="L133" s="306"/>
      <c r="M133" s="306"/>
      <c r="N133" s="306"/>
      <c r="O133" s="306"/>
      <c r="P133" s="306"/>
      <c r="Q133" s="306"/>
      <c r="R133" s="306"/>
      <c r="S133" s="306"/>
      <c r="T133" s="306"/>
      <c r="U133" s="306"/>
      <c r="V133" s="306"/>
      <c r="W133" s="306"/>
      <c r="X133" s="306"/>
      <c r="Y133" s="306"/>
      <c r="Z133" s="306"/>
      <c r="AA133" s="306"/>
      <c r="AB133" s="306"/>
      <c r="AC133" s="306"/>
      <c r="AD133" s="306"/>
      <c r="AE133" s="306"/>
      <c r="AF133" s="306"/>
      <c r="AG133" s="306"/>
      <c r="AH133" s="306"/>
      <c r="AI133" s="368"/>
    </row>
    <row r="134" spans="2:35" s="2" customFormat="1" x14ac:dyDescent="0.25">
      <c r="B134" s="311" t="s">
        <v>423</v>
      </c>
      <c r="C134" s="247" t="s">
        <v>351</v>
      </c>
      <c r="D134" s="309"/>
      <c r="E134" s="357">
        <v>2020</v>
      </c>
      <c r="F134" s="357">
        <v>2021</v>
      </c>
      <c r="G134" s="357">
        <v>2022</v>
      </c>
      <c r="H134" s="357">
        <v>2023</v>
      </c>
      <c r="I134" s="357">
        <v>2024</v>
      </c>
      <c r="J134" s="357">
        <v>2025</v>
      </c>
      <c r="K134" s="357">
        <v>2026</v>
      </c>
      <c r="L134" s="357">
        <v>2027</v>
      </c>
      <c r="M134" s="357">
        <v>2028</v>
      </c>
      <c r="N134" s="357">
        <v>2029</v>
      </c>
      <c r="O134" s="357">
        <v>2030</v>
      </c>
      <c r="P134" s="357">
        <v>2031</v>
      </c>
      <c r="Q134" s="357">
        <v>2032</v>
      </c>
      <c r="R134" s="357">
        <v>2033</v>
      </c>
      <c r="S134" s="357">
        <v>2034</v>
      </c>
      <c r="T134" s="357">
        <v>2035</v>
      </c>
      <c r="U134" s="357">
        <v>2036</v>
      </c>
      <c r="V134" s="357">
        <v>2037</v>
      </c>
      <c r="W134" s="357">
        <v>2038</v>
      </c>
      <c r="X134" s="357">
        <v>2039</v>
      </c>
      <c r="Y134" s="357">
        <v>2040</v>
      </c>
      <c r="Z134" s="357">
        <v>2041</v>
      </c>
      <c r="AA134" s="357">
        <v>2042</v>
      </c>
      <c r="AB134" s="357">
        <v>2043</v>
      </c>
      <c r="AC134" s="357">
        <v>2044</v>
      </c>
      <c r="AD134" s="357">
        <v>2045</v>
      </c>
      <c r="AE134" s="357">
        <v>2046</v>
      </c>
      <c r="AF134" s="357">
        <v>2047</v>
      </c>
      <c r="AG134" s="357">
        <v>2048</v>
      </c>
      <c r="AH134" s="357">
        <v>2049</v>
      </c>
      <c r="AI134" s="366">
        <v>2050</v>
      </c>
    </row>
    <row r="135" spans="2:35" x14ac:dyDescent="0.25">
      <c r="B135" s="478" t="s">
        <v>148</v>
      </c>
      <c r="C135" s="310" t="s">
        <v>144</v>
      </c>
      <c r="D135" s="249" t="s">
        <v>351</v>
      </c>
      <c r="E135" s="282">
        <f>E72*'Transport assumptions'!$E88</f>
        <v>0</v>
      </c>
      <c r="F135" s="282">
        <f>F72*'Transport assumptions'!$E88</f>
        <v>0</v>
      </c>
      <c r="G135" s="282">
        <f>G72*'Transport assumptions'!$E88</f>
        <v>0</v>
      </c>
      <c r="H135" s="282">
        <f>H72*'Transport assumptions'!$E88</f>
        <v>0</v>
      </c>
      <c r="I135" s="282">
        <f>I72*'Transport assumptions'!$E88</f>
        <v>0</v>
      </c>
      <c r="J135" s="282">
        <f>J72*'Transport assumptions'!$E88</f>
        <v>0</v>
      </c>
      <c r="K135" s="282">
        <f>K72*'Transport assumptions'!$E88</f>
        <v>0</v>
      </c>
      <c r="L135" s="282">
        <f>L72*'Transport assumptions'!$E88</f>
        <v>0</v>
      </c>
      <c r="M135" s="282">
        <f>M72*'Transport assumptions'!$E88</f>
        <v>0</v>
      </c>
      <c r="N135" s="282">
        <f>N72*'Transport assumptions'!$E88</f>
        <v>0</v>
      </c>
      <c r="O135" s="282">
        <f>O72*'Transport assumptions'!$E88</f>
        <v>0</v>
      </c>
      <c r="P135" s="282">
        <f>P72*'Transport assumptions'!$E88</f>
        <v>0</v>
      </c>
      <c r="Q135" s="282">
        <f>Q72*'Transport assumptions'!$E88</f>
        <v>0</v>
      </c>
      <c r="R135" s="282">
        <f>R72*'Transport assumptions'!$E88</f>
        <v>0</v>
      </c>
      <c r="S135" s="282">
        <f>S72*'Transport assumptions'!$E88</f>
        <v>0</v>
      </c>
      <c r="T135" s="282">
        <f>T72*'Transport assumptions'!$E88</f>
        <v>0</v>
      </c>
      <c r="U135" s="282">
        <f>U72*'Transport assumptions'!$E88</f>
        <v>0</v>
      </c>
      <c r="V135" s="282">
        <f>V72*'Transport assumptions'!$E88</f>
        <v>0</v>
      </c>
      <c r="W135" s="282">
        <f>W72*'Transport assumptions'!$E88</f>
        <v>0</v>
      </c>
      <c r="X135" s="282">
        <f>X72*'Transport assumptions'!$E88</f>
        <v>0</v>
      </c>
      <c r="Y135" s="282">
        <f>Y72*'Transport assumptions'!$E88</f>
        <v>0</v>
      </c>
      <c r="Z135" s="282">
        <f>Z72*'Transport assumptions'!$E88</f>
        <v>0</v>
      </c>
      <c r="AA135" s="282">
        <f>AA72*'Transport assumptions'!$E88</f>
        <v>0</v>
      </c>
      <c r="AB135" s="282">
        <f>AB72*'Transport assumptions'!$E88</f>
        <v>0</v>
      </c>
      <c r="AC135" s="282">
        <f>AC72*'Transport assumptions'!$E88</f>
        <v>0</v>
      </c>
      <c r="AD135" s="282">
        <f>AD72*'Transport assumptions'!$E88</f>
        <v>0</v>
      </c>
      <c r="AE135" s="282">
        <f>AE72*'Transport assumptions'!$E88</f>
        <v>0</v>
      </c>
      <c r="AF135" s="282">
        <f>AF72*'Transport assumptions'!$E88</f>
        <v>0</v>
      </c>
      <c r="AG135" s="282">
        <f>AG72*'Transport assumptions'!$E88</f>
        <v>0</v>
      </c>
      <c r="AH135" s="282">
        <f>AH72*'Transport assumptions'!$E88</f>
        <v>0</v>
      </c>
      <c r="AI135" s="282">
        <f>AI72*'Transport assumptions'!$E88</f>
        <v>0</v>
      </c>
    </row>
    <row r="136" spans="2:35" x14ac:dyDescent="0.25">
      <c r="B136" s="479"/>
      <c r="C136" s="307" t="s">
        <v>146</v>
      </c>
      <c r="D136" s="308" t="s">
        <v>351</v>
      </c>
      <c r="E136" s="282">
        <f>E73*'Transport assumptions'!$E89</f>
        <v>0</v>
      </c>
      <c r="F136" s="282">
        <f>F73*'Transport assumptions'!$E89</f>
        <v>0</v>
      </c>
      <c r="G136" s="282">
        <f>G73*'Transport assumptions'!$E89</f>
        <v>0</v>
      </c>
      <c r="H136" s="282">
        <f>H73*'Transport assumptions'!$E89</f>
        <v>0</v>
      </c>
      <c r="I136" s="282">
        <f>I73*'Transport assumptions'!$E89</f>
        <v>0</v>
      </c>
      <c r="J136" s="282">
        <f>J73*'Transport assumptions'!$E89</f>
        <v>0</v>
      </c>
      <c r="K136" s="282">
        <f>K73*'Transport assumptions'!$E89</f>
        <v>0</v>
      </c>
      <c r="L136" s="282">
        <f>L73*'Transport assumptions'!$E89</f>
        <v>0</v>
      </c>
      <c r="M136" s="282">
        <f>M73*'Transport assumptions'!$E89</f>
        <v>0</v>
      </c>
      <c r="N136" s="282">
        <f>N73*'Transport assumptions'!$E89</f>
        <v>0</v>
      </c>
      <c r="O136" s="282">
        <f>O73*'Transport assumptions'!$E89</f>
        <v>0</v>
      </c>
      <c r="P136" s="282">
        <f>P73*'Transport assumptions'!$E89</f>
        <v>0</v>
      </c>
      <c r="Q136" s="282">
        <f>Q73*'Transport assumptions'!$E89</f>
        <v>0</v>
      </c>
      <c r="R136" s="282">
        <f>R73*'Transport assumptions'!$E89</f>
        <v>0</v>
      </c>
      <c r="S136" s="282">
        <f>S73*'Transport assumptions'!$E89</f>
        <v>0</v>
      </c>
      <c r="T136" s="282">
        <f>T73*'Transport assumptions'!$E89</f>
        <v>0</v>
      </c>
      <c r="U136" s="282">
        <f>U73*'Transport assumptions'!$E89</f>
        <v>0</v>
      </c>
      <c r="V136" s="282">
        <f>V73*'Transport assumptions'!$E89</f>
        <v>0</v>
      </c>
      <c r="W136" s="282">
        <f>W73*'Transport assumptions'!$E89</f>
        <v>0</v>
      </c>
      <c r="X136" s="282">
        <f>X73*'Transport assumptions'!$E89</f>
        <v>0</v>
      </c>
      <c r="Y136" s="282">
        <f>Y73*'Transport assumptions'!$E89</f>
        <v>0</v>
      </c>
      <c r="Z136" s="282">
        <f>Z73*'Transport assumptions'!$E89</f>
        <v>0</v>
      </c>
      <c r="AA136" s="282">
        <f>AA73*'Transport assumptions'!$E89</f>
        <v>0</v>
      </c>
      <c r="AB136" s="282">
        <f>AB73*'Transport assumptions'!$E89</f>
        <v>0</v>
      </c>
      <c r="AC136" s="282">
        <f>AC73*'Transport assumptions'!$E89</f>
        <v>0</v>
      </c>
      <c r="AD136" s="282">
        <f>AD73*'Transport assumptions'!$E89</f>
        <v>0</v>
      </c>
      <c r="AE136" s="282">
        <f>AE73*'Transport assumptions'!$E89</f>
        <v>0</v>
      </c>
      <c r="AF136" s="282">
        <f>AF73*'Transport assumptions'!$E89</f>
        <v>0</v>
      </c>
      <c r="AG136" s="282">
        <f>AG73*'Transport assumptions'!$E89</f>
        <v>0</v>
      </c>
      <c r="AH136" s="282">
        <f>AH73*'Transport assumptions'!$E89</f>
        <v>0</v>
      </c>
      <c r="AI136" s="282">
        <f>AI73*'Transport assumptions'!$E89</f>
        <v>0</v>
      </c>
    </row>
    <row r="137" spans="2:35" x14ac:dyDescent="0.25">
      <c r="B137" s="479"/>
      <c r="C137" s="305" t="s">
        <v>147</v>
      </c>
      <c r="D137" s="249" t="s">
        <v>351</v>
      </c>
      <c r="E137" s="282">
        <f>E74*'Transport assumptions'!$E90</f>
        <v>0</v>
      </c>
      <c r="F137" s="282">
        <f>F74*'Transport assumptions'!$E90</f>
        <v>0</v>
      </c>
      <c r="G137" s="282">
        <f>G74*'Transport assumptions'!$E90</f>
        <v>0</v>
      </c>
      <c r="H137" s="282">
        <f>H74*'Transport assumptions'!$E90</f>
        <v>0</v>
      </c>
      <c r="I137" s="282">
        <f>I74*'Transport assumptions'!$E90</f>
        <v>0</v>
      </c>
      <c r="J137" s="282">
        <f>J74*'Transport assumptions'!$E90</f>
        <v>0</v>
      </c>
      <c r="K137" s="282">
        <f>K74*'Transport assumptions'!$E90</f>
        <v>0</v>
      </c>
      <c r="L137" s="282">
        <f>L74*'Transport assumptions'!$E90</f>
        <v>0</v>
      </c>
      <c r="M137" s="282">
        <f>M74*'Transport assumptions'!$E90</f>
        <v>0</v>
      </c>
      <c r="N137" s="282">
        <f>N74*'Transport assumptions'!$E90</f>
        <v>0</v>
      </c>
      <c r="O137" s="282">
        <f>O74*'Transport assumptions'!$E90</f>
        <v>0</v>
      </c>
      <c r="P137" s="282">
        <f>P74*'Transport assumptions'!$E90</f>
        <v>0</v>
      </c>
      <c r="Q137" s="282">
        <f>Q74*'Transport assumptions'!$E90</f>
        <v>0</v>
      </c>
      <c r="R137" s="282">
        <f>R74*'Transport assumptions'!$E90</f>
        <v>0</v>
      </c>
      <c r="S137" s="282">
        <f>S74*'Transport assumptions'!$E90</f>
        <v>0</v>
      </c>
      <c r="T137" s="282">
        <f>T74*'Transport assumptions'!$E90</f>
        <v>0</v>
      </c>
      <c r="U137" s="282">
        <f>U74*'Transport assumptions'!$E90</f>
        <v>0</v>
      </c>
      <c r="V137" s="282">
        <f>V74*'Transport assumptions'!$E90</f>
        <v>0</v>
      </c>
      <c r="W137" s="282">
        <f>W74*'Transport assumptions'!$E90</f>
        <v>0</v>
      </c>
      <c r="X137" s="282">
        <f>X74*'Transport assumptions'!$E90</f>
        <v>0</v>
      </c>
      <c r="Y137" s="282">
        <f>Y74*'Transport assumptions'!$E90</f>
        <v>0</v>
      </c>
      <c r="Z137" s="282">
        <f>Z74*'Transport assumptions'!$E90</f>
        <v>0</v>
      </c>
      <c r="AA137" s="282">
        <f>AA74*'Transport assumptions'!$E90</f>
        <v>0</v>
      </c>
      <c r="AB137" s="282">
        <f>AB74*'Transport assumptions'!$E90</f>
        <v>0</v>
      </c>
      <c r="AC137" s="282">
        <f>AC74*'Transport assumptions'!$E90</f>
        <v>0</v>
      </c>
      <c r="AD137" s="282">
        <f>AD74*'Transport assumptions'!$E90</f>
        <v>0</v>
      </c>
      <c r="AE137" s="282">
        <f>AE74*'Transport assumptions'!$E90</f>
        <v>0</v>
      </c>
      <c r="AF137" s="282">
        <f>AF74*'Transport assumptions'!$E90</f>
        <v>0</v>
      </c>
      <c r="AG137" s="282">
        <f>AG74*'Transport assumptions'!$E90</f>
        <v>0</v>
      </c>
      <c r="AH137" s="282">
        <f>AH74*'Transport assumptions'!$E90</f>
        <v>0</v>
      </c>
      <c r="AI137" s="282">
        <f>AI74*'Transport assumptions'!$E90</f>
        <v>0</v>
      </c>
    </row>
    <row r="138" spans="2:35" x14ac:dyDescent="0.25">
      <c r="B138" s="479" t="s">
        <v>149</v>
      </c>
      <c r="C138" s="305" t="s">
        <v>144</v>
      </c>
      <c r="D138" s="249" t="s">
        <v>351</v>
      </c>
      <c r="E138" s="282">
        <f>E75*'Transport assumptions'!$E91</f>
        <v>0</v>
      </c>
      <c r="F138" s="282">
        <f>F75*'Transport assumptions'!$E91</f>
        <v>0</v>
      </c>
      <c r="G138" s="282">
        <f>G75*'Transport assumptions'!$E91</f>
        <v>0</v>
      </c>
      <c r="H138" s="282">
        <f>H75*'Transport assumptions'!$E91</f>
        <v>0</v>
      </c>
      <c r="I138" s="282">
        <f>I75*'Transport assumptions'!$E91</f>
        <v>0</v>
      </c>
      <c r="J138" s="282">
        <f>J75*'Transport assumptions'!$E91</f>
        <v>0</v>
      </c>
      <c r="K138" s="282">
        <f>K75*'Transport assumptions'!$E91</f>
        <v>0</v>
      </c>
      <c r="L138" s="282">
        <f>L75*'Transport assumptions'!$E91</f>
        <v>0</v>
      </c>
      <c r="M138" s="282">
        <f>M75*'Transport assumptions'!$E91</f>
        <v>0</v>
      </c>
      <c r="N138" s="282">
        <f>N75*'Transport assumptions'!$E91</f>
        <v>0</v>
      </c>
      <c r="O138" s="282">
        <f>O75*'Transport assumptions'!$E91</f>
        <v>0</v>
      </c>
      <c r="P138" s="282">
        <f>P75*'Transport assumptions'!$E91</f>
        <v>0</v>
      </c>
      <c r="Q138" s="282">
        <f>Q75*'Transport assumptions'!$E91</f>
        <v>0</v>
      </c>
      <c r="R138" s="282">
        <f>R75*'Transport assumptions'!$E91</f>
        <v>0</v>
      </c>
      <c r="S138" s="282">
        <f>S75*'Transport assumptions'!$E91</f>
        <v>0</v>
      </c>
      <c r="T138" s="282">
        <f>T75*'Transport assumptions'!$E91</f>
        <v>0</v>
      </c>
      <c r="U138" s="282">
        <f>U75*'Transport assumptions'!$E91</f>
        <v>0</v>
      </c>
      <c r="V138" s="282">
        <f>V75*'Transport assumptions'!$E91</f>
        <v>0</v>
      </c>
      <c r="W138" s="282">
        <f>W75*'Transport assumptions'!$E91</f>
        <v>0</v>
      </c>
      <c r="X138" s="282">
        <f>X75*'Transport assumptions'!$E91</f>
        <v>0</v>
      </c>
      <c r="Y138" s="282">
        <f>Y75*'Transport assumptions'!$E91</f>
        <v>0</v>
      </c>
      <c r="Z138" s="282">
        <f>Z75*'Transport assumptions'!$E91</f>
        <v>0</v>
      </c>
      <c r="AA138" s="282">
        <f>AA75*'Transport assumptions'!$E91</f>
        <v>0</v>
      </c>
      <c r="AB138" s="282">
        <f>AB75*'Transport assumptions'!$E91</f>
        <v>0</v>
      </c>
      <c r="AC138" s="282">
        <f>AC75*'Transport assumptions'!$E91</f>
        <v>0</v>
      </c>
      <c r="AD138" s="282">
        <f>AD75*'Transport assumptions'!$E91</f>
        <v>0</v>
      </c>
      <c r="AE138" s="282">
        <f>AE75*'Transport assumptions'!$E91</f>
        <v>0</v>
      </c>
      <c r="AF138" s="282">
        <f>AF75*'Transport assumptions'!$E91</f>
        <v>0</v>
      </c>
      <c r="AG138" s="282">
        <f>AG75*'Transport assumptions'!$E91</f>
        <v>0</v>
      </c>
      <c r="AH138" s="282">
        <f>AH75*'Transport assumptions'!$E91</f>
        <v>0</v>
      </c>
      <c r="AI138" s="282">
        <f>AI75*'Transport assumptions'!$E91</f>
        <v>0</v>
      </c>
    </row>
    <row r="139" spans="2:35" x14ac:dyDescent="0.25">
      <c r="B139" s="479"/>
      <c r="C139" s="305" t="s">
        <v>146</v>
      </c>
      <c r="D139" s="249" t="s">
        <v>351</v>
      </c>
      <c r="E139" s="282">
        <f>E76*'Transport assumptions'!$E92</f>
        <v>0</v>
      </c>
      <c r="F139" s="282">
        <f>F76*'Transport assumptions'!$E92</f>
        <v>0</v>
      </c>
      <c r="G139" s="282">
        <f>G76*'Transport assumptions'!$E92</f>
        <v>0</v>
      </c>
      <c r="H139" s="282">
        <f>H76*'Transport assumptions'!$E92</f>
        <v>0</v>
      </c>
      <c r="I139" s="282">
        <f>I76*'Transport assumptions'!$E92</f>
        <v>0</v>
      </c>
      <c r="J139" s="282">
        <f>J76*'Transport assumptions'!$E92</f>
        <v>0</v>
      </c>
      <c r="K139" s="282">
        <f>K76*'Transport assumptions'!$E92</f>
        <v>0</v>
      </c>
      <c r="L139" s="282">
        <f>L76*'Transport assumptions'!$E92</f>
        <v>0</v>
      </c>
      <c r="M139" s="282">
        <f>M76*'Transport assumptions'!$E92</f>
        <v>0</v>
      </c>
      <c r="N139" s="282">
        <f>N76*'Transport assumptions'!$E92</f>
        <v>0</v>
      </c>
      <c r="O139" s="282">
        <f>O76*'Transport assumptions'!$E92</f>
        <v>0</v>
      </c>
      <c r="P139" s="282">
        <f>P76*'Transport assumptions'!$E92</f>
        <v>0</v>
      </c>
      <c r="Q139" s="282">
        <f>Q76*'Transport assumptions'!$E92</f>
        <v>0</v>
      </c>
      <c r="R139" s="282">
        <f>R76*'Transport assumptions'!$E92</f>
        <v>0</v>
      </c>
      <c r="S139" s="282">
        <f>S76*'Transport assumptions'!$E92</f>
        <v>0</v>
      </c>
      <c r="T139" s="282">
        <f>T76*'Transport assumptions'!$E92</f>
        <v>0</v>
      </c>
      <c r="U139" s="282">
        <f>U76*'Transport assumptions'!$E92</f>
        <v>0</v>
      </c>
      <c r="V139" s="282">
        <f>V76*'Transport assumptions'!$E92</f>
        <v>0</v>
      </c>
      <c r="W139" s="282">
        <f>W76*'Transport assumptions'!$E92</f>
        <v>0</v>
      </c>
      <c r="X139" s="282">
        <f>X76*'Transport assumptions'!$E92</f>
        <v>0</v>
      </c>
      <c r="Y139" s="282">
        <f>Y76*'Transport assumptions'!$E92</f>
        <v>0</v>
      </c>
      <c r="Z139" s="282">
        <f>Z76*'Transport assumptions'!$E92</f>
        <v>0</v>
      </c>
      <c r="AA139" s="282">
        <f>AA76*'Transport assumptions'!$E92</f>
        <v>0</v>
      </c>
      <c r="AB139" s="282">
        <f>AB76*'Transport assumptions'!$E92</f>
        <v>0</v>
      </c>
      <c r="AC139" s="282">
        <f>AC76*'Transport assumptions'!$E92</f>
        <v>0</v>
      </c>
      <c r="AD139" s="282">
        <f>AD76*'Transport assumptions'!$E92</f>
        <v>0</v>
      </c>
      <c r="AE139" s="282">
        <f>AE76*'Transport assumptions'!$E92</f>
        <v>0</v>
      </c>
      <c r="AF139" s="282">
        <f>AF76*'Transport assumptions'!$E92</f>
        <v>0</v>
      </c>
      <c r="AG139" s="282">
        <f>AG76*'Transport assumptions'!$E92</f>
        <v>0</v>
      </c>
      <c r="AH139" s="282">
        <f>AH76*'Transport assumptions'!$E92</f>
        <v>0</v>
      </c>
      <c r="AI139" s="282">
        <f>AI76*'Transport assumptions'!$E92</f>
        <v>0</v>
      </c>
    </row>
    <row r="140" spans="2:35" x14ac:dyDescent="0.25">
      <c r="B140" s="479"/>
      <c r="C140" s="305" t="s">
        <v>147</v>
      </c>
      <c r="D140" s="249" t="s">
        <v>351</v>
      </c>
      <c r="E140" s="282">
        <v>0</v>
      </c>
      <c r="F140" s="282">
        <f>F77*'Transport assumptions'!$E93</f>
        <v>0</v>
      </c>
      <c r="G140" s="282">
        <f>G77*'Transport assumptions'!$E93</f>
        <v>0</v>
      </c>
      <c r="H140" s="282">
        <f>H77*'Transport assumptions'!$E93</f>
        <v>0</v>
      </c>
      <c r="I140" s="282">
        <f>I77*'Transport assumptions'!$E93</f>
        <v>0</v>
      </c>
      <c r="J140" s="282">
        <f>J77*'Transport assumptions'!$E93</f>
        <v>0</v>
      </c>
      <c r="K140" s="282">
        <f>K77*'Transport assumptions'!$E93</f>
        <v>0</v>
      </c>
      <c r="L140" s="282">
        <f>L77*'Transport assumptions'!$E93</f>
        <v>0</v>
      </c>
      <c r="M140" s="282">
        <f>M77*'Transport assumptions'!$E93</f>
        <v>0</v>
      </c>
      <c r="N140" s="282">
        <f>N77*'Transport assumptions'!$E93</f>
        <v>0</v>
      </c>
      <c r="O140" s="282">
        <f>O77*'Transport assumptions'!$E93</f>
        <v>0</v>
      </c>
      <c r="P140" s="282">
        <f>P77*'Transport assumptions'!$E93</f>
        <v>0</v>
      </c>
      <c r="Q140" s="282">
        <f>Q77*'Transport assumptions'!$E93</f>
        <v>0</v>
      </c>
      <c r="R140" s="282">
        <f>R77*'Transport assumptions'!$E93</f>
        <v>0</v>
      </c>
      <c r="S140" s="282">
        <f>S77*'Transport assumptions'!$E93</f>
        <v>0</v>
      </c>
      <c r="T140" s="282">
        <f>T77*'Transport assumptions'!$E93</f>
        <v>0</v>
      </c>
      <c r="U140" s="282">
        <f>U77*'Transport assumptions'!$E93</f>
        <v>0</v>
      </c>
      <c r="V140" s="282">
        <f>V77*'Transport assumptions'!$E93</f>
        <v>0</v>
      </c>
      <c r="W140" s="282">
        <f>W77*'Transport assumptions'!$E93</f>
        <v>0</v>
      </c>
      <c r="X140" s="282">
        <f>X77*'Transport assumptions'!$E93</f>
        <v>0</v>
      </c>
      <c r="Y140" s="282">
        <f>Y77*'Transport assumptions'!$E93</f>
        <v>0</v>
      </c>
      <c r="Z140" s="282">
        <f>Z77*'Transport assumptions'!$E93</f>
        <v>0</v>
      </c>
      <c r="AA140" s="282">
        <f>AA77*'Transport assumptions'!$E93</f>
        <v>0</v>
      </c>
      <c r="AB140" s="282">
        <f>AB77*'Transport assumptions'!$E93</f>
        <v>0</v>
      </c>
      <c r="AC140" s="282">
        <f>AC77*'Transport assumptions'!$E93</f>
        <v>0</v>
      </c>
      <c r="AD140" s="282">
        <f>AD77*'Transport assumptions'!$E93</f>
        <v>0</v>
      </c>
      <c r="AE140" s="282">
        <f>AE77*'Transport assumptions'!$E93</f>
        <v>0</v>
      </c>
      <c r="AF140" s="282">
        <f>AF77*'Transport assumptions'!$E93</f>
        <v>0</v>
      </c>
      <c r="AG140" s="282">
        <f>AG77*'Transport assumptions'!$E93</f>
        <v>0</v>
      </c>
      <c r="AH140" s="282">
        <f>AH77*'Transport assumptions'!$E93</f>
        <v>0</v>
      </c>
      <c r="AI140" s="282">
        <f>AI77*'Transport assumptions'!$E93</f>
        <v>0</v>
      </c>
    </row>
    <row r="141" spans="2:35" ht="15.75" thickBot="1" x14ac:dyDescent="0.3">
      <c r="B141" s="15"/>
      <c r="C141" s="16"/>
      <c r="D141" s="1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327"/>
    </row>
    <row r="142" spans="2:35" ht="16.5" thickBot="1" x14ac:dyDescent="0.3">
      <c r="B142" s="473" t="s">
        <v>404</v>
      </c>
      <c r="C142" s="474"/>
      <c r="D142" s="474"/>
      <c r="E142" s="474"/>
      <c r="F142" s="474"/>
      <c r="G142" s="474"/>
      <c r="H142" s="474"/>
      <c r="I142" s="474"/>
      <c r="J142" s="474"/>
      <c r="K142" s="474"/>
      <c r="L142" s="474"/>
      <c r="M142" s="474"/>
      <c r="N142" s="474"/>
      <c r="O142" s="474"/>
      <c r="P142" s="474"/>
      <c r="Q142" s="474"/>
      <c r="R142" s="474"/>
      <c r="S142" s="474"/>
      <c r="T142" s="474"/>
      <c r="U142" s="474"/>
      <c r="V142" s="474"/>
      <c r="W142" s="474"/>
      <c r="X142" s="474"/>
      <c r="Y142" s="474"/>
      <c r="Z142" s="474"/>
      <c r="AA142" s="474"/>
      <c r="AB142" s="474"/>
      <c r="AC142" s="474"/>
      <c r="AD142" s="474"/>
      <c r="AE142" s="474"/>
      <c r="AF142" s="474"/>
      <c r="AG142" s="474"/>
      <c r="AH142" s="474"/>
      <c r="AI142" s="475"/>
    </row>
    <row r="143" spans="2:35" x14ac:dyDescent="0.25">
      <c r="B143" s="266"/>
      <c r="C143" s="12"/>
      <c r="D143" s="12"/>
      <c r="E143" s="283">
        <v>2020</v>
      </c>
      <c r="F143" s="283">
        <v>2021</v>
      </c>
      <c r="G143" s="283">
        <v>2022</v>
      </c>
      <c r="H143" s="283">
        <v>2023</v>
      </c>
      <c r="I143" s="283">
        <v>2024</v>
      </c>
      <c r="J143" s="284">
        <v>2025</v>
      </c>
      <c r="K143" s="283">
        <v>2026</v>
      </c>
      <c r="L143" s="283">
        <v>2027</v>
      </c>
      <c r="M143" s="283">
        <v>2028</v>
      </c>
      <c r="N143" s="283">
        <v>2029</v>
      </c>
      <c r="O143" s="283">
        <v>2030</v>
      </c>
      <c r="P143" s="284">
        <v>2031</v>
      </c>
      <c r="Q143" s="283">
        <v>2032</v>
      </c>
      <c r="R143" s="283">
        <v>2033</v>
      </c>
      <c r="S143" s="283">
        <v>2034</v>
      </c>
      <c r="T143" s="283">
        <v>2035</v>
      </c>
      <c r="U143" s="283">
        <v>2036</v>
      </c>
      <c r="V143" s="284">
        <v>2037</v>
      </c>
      <c r="W143" s="283">
        <v>2038</v>
      </c>
      <c r="X143" s="283">
        <v>2039</v>
      </c>
      <c r="Y143" s="283">
        <v>2040</v>
      </c>
      <c r="Z143" s="283">
        <v>2041</v>
      </c>
      <c r="AA143" s="283">
        <v>2042</v>
      </c>
      <c r="AB143" s="284">
        <v>2043</v>
      </c>
      <c r="AC143" s="283">
        <v>2044</v>
      </c>
      <c r="AD143" s="283">
        <v>2045</v>
      </c>
      <c r="AE143" s="283">
        <v>2046</v>
      </c>
      <c r="AF143" s="283">
        <v>2047</v>
      </c>
      <c r="AG143" s="283">
        <v>2048</v>
      </c>
      <c r="AH143" s="284">
        <v>2049</v>
      </c>
      <c r="AI143" s="284">
        <v>2050</v>
      </c>
    </row>
    <row r="144" spans="2:35" x14ac:dyDescent="0.25">
      <c r="B144" s="476" t="s">
        <v>380</v>
      </c>
      <c r="C144" s="477"/>
      <c r="D144" s="249" t="s">
        <v>351</v>
      </c>
      <c r="E144" s="282">
        <f>SUM(E14,E81:E105,E108:E132,E135:E140)</f>
        <v>0</v>
      </c>
      <c r="F144" s="282">
        <f t="shared" ref="F144:AI144" si="0">SUM(F14,F81:F105,F108:F132,F135:F140)</f>
        <v>0</v>
      </c>
      <c r="G144" s="282">
        <f t="shared" si="0"/>
        <v>0</v>
      </c>
      <c r="H144" s="282">
        <f t="shared" si="0"/>
        <v>0</v>
      </c>
      <c r="I144" s="282">
        <f t="shared" si="0"/>
        <v>0</v>
      </c>
      <c r="J144" s="282">
        <f t="shared" si="0"/>
        <v>0</v>
      </c>
      <c r="K144" s="282">
        <f t="shared" si="0"/>
        <v>0</v>
      </c>
      <c r="L144" s="282">
        <f t="shared" si="0"/>
        <v>0</v>
      </c>
      <c r="M144" s="282">
        <f t="shared" si="0"/>
        <v>0</v>
      </c>
      <c r="N144" s="282">
        <f t="shared" si="0"/>
        <v>0</v>
      </c>
      <c r="O144" s="282">
        <f t="shared" si="0"/>
        <v>0</v>
      </c>
      <c r="P144" s="282">
        <f t="shared" si="0"/>
        <v>0</v>
      </c>
      <c r="Q144" s="282">
        <f t="shared" si="0"/>
        <v>0</v>
      </c>
      <c r="R144" s="282">
        <f t="shared" si="0"/>
        <v>0</v>
      </c>
      <c r="S144" s="282">
        <f t="shared" si="0"/>
        <v>0</v>
      </c>
      <c r="T144" s="282">
        <f t="shared" si="0"/>
        <v>0</v>
      </c>
      <c r="U144" s="282">
        <f t="shared" si="0"/>
        <v>0</v>
      </c>
      <c r="V144" s="282">
        <f t="shared" si="0"/>
        <v>0</v>
      </c>
      <c r="W144" s="282">
        <f t="shared" si="0"/>
        <v>0</v>
      </c>
      <c r="X144" s="282">
        <f t="shared" si="0"/>
        <v>0</v>
      </c>
      <c r="Y144" s="282">
        <f t="shared" si="0"/>
        <v>0</v>
      </c>
      <c r="Z144" s="282">
        <f t="shared" si="0"/>
        <v>0</v>
      </c>
      <c r="AA144" s="282">
        <f t="shared" si="0"/>
        <v>0</v>
      </c>
      <c r="AB144" s="282">
        <f t="shared" si="0"/>
        <v>0</v>
      </c>
      <c r="AC144" s="282">
        <f t="shared" si="0"/>
        <v>0</v>
      </c>
      <c r="AD144" s="282">
        <f t="shared" si="0"/>
        <v>0</v>
      </c>
      <c r="AE144" s="282">
        <f t="shared" si="0"/>
        <v>0</v>
      </c>
      <c r="AF144" s="282">
        <f t="shared" si="0"/>
        <v>0</v>
      </c>
      <c r="AG144" s="282">
        <f t="shared" si="0"/>
        <v>0</v>
      </c>
      <c r="AH144" s="282">
        <f t="shared" si="0"/>
        <v>0</v>
      </c>
      <c r="AI144" s="365">
        <f t="shared" si="0"/>
        <v>0</v>
      </c>
    </row>
    <row r="145" spans="2:35" x14ac:dyDescent="0.25">
      <c r="B145" s="7"/>
      <c r="C145" s="2"/>
      <c r="D145" s="2"/>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363"/>
    </row>
    <row r="146" spans="2:35" ht="15.75" thickBot="1" x14ac:dyDescent="0.3">
      <c r="B146" s="15"/>
      <c r="C146" s="16"/>
      <c r="D146" s="1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327"/>
    </row>
  </sheetData>
  <mergeCells count="34">
    <mergeCell ref="B2:AI2"/>
    <mergeCell ref="B3:AI3"/>
    <mergeCell ref="B4:AI4"/>
    <mergeCell ref="B16:AI16"/>
    <mergeCell ref="B18:B22"/>
    <mergeCell ref="B79:AI79"/>
    <mergeCell ref="B38:B42"/>
    <mergeCell ref="B8:AI8"/>
    <mergeCell ref="B13:C13"/>
    <mergeCell ref="B14:C14"/>
    <mergeCell ref="B23:B27"/>
    <mergeCell ref="B28:B32"/>
    <mergeCell ref="B33:B37"/>
    <mergeCell ref="B45:B49"/>
    <mergeCell ref="B50:B54"/>
    <mergeCell ref="B55:B59"/>
    <mergeCell ref="B60:B64"/>
    <mergeCell ref="B65:B69"/>
    <mergeCell ref="B142:AI142"/>
    <mergeCell ref="B144:C144"/>
    <mergeCell ref="B135:B137"/>
    <mergeCell ref="B138:B140"/>
    <mergeCell ref="B72:B74"/>
    <mergeCell ref="B75:B77"/>
    <mergeCell ref="B113:B117"/>
    <mergeCell ref="B118:B122"/>
    <mergeCell ref="B123:B127"/>
    <mergeCell ref="B128:B132"/>
    <mergeCell ref="B91:B95"/>
    <mergeCell ref="B96:B100"/>
    <mergeCell ref="B101:B105"/>
    <mergeCell ref="B108:B112"/>
    <mergeCell ref="B81:B85"/>
    <mergeCell ref="B86:B90"/>
  </mergeCells>
  <pageMargins left="0.7" right="0.7" top="0.75" bottom="0.75" header="0.3" footer="0.3"/>
  <pageSetup paperSize="9" scale="2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I128"/>
  <sheetViews>
    <sheetView zoomScale="60" zoomScaleNormal="60" workbookViewId="0">
      <selection activeCell="B32" sqref="B32"/>
    </sheetView>
  </sheetViews>
  <sheetFormatPr defaultRowHeight="15" x14ac:dyDescent="0.25"/>
  <cols>
    <col min="1" max="1" width="5.5703125" customWidth="1"/>
    <col min="2" max="2" width="13.42578125" customWidth="1"/>
    <col min="3" max="3" width="17.7109375" customWidth="1"/>
    <col min="4" max="4" width="11.85546875" customWidth="1"/>
    <col min="5" max="5" width="11.28515625" bestFit="1" customWidth="1"/>
  </cols>
  <sheetData>
    <row r="1" spans="2:35" ht="15.75" thickBot="1" x14ac:dyDescent="0.3"/>
    <row r="2" spans="2:35" ht="32.25" thickBot="1" x14ac:dyDescent="0.55000000000000004">
      <c r="B2" s="434" t="s">
        <v>0</v>
      </c>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6"/>
    </row>
    <row r="3" spans="2:35" ht="32.25" thickBot="1" x14ac:dyDescent="0.55000000000000004">
      <c r="B3" s="434" t="s">
        <v>413</v>
      </c>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6"/>
    </row>
    <row r="4" spans="2:35" ht="16.5" thickBot="1" x14ac:dyDescent="0.3">
      <c r="B4" s="473" t="s">
        <v>422</v>
      </c>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5"/>
    </row>
    <row r="5" spans="2:35" x14ac:dyDescent="0.25">
      <c r="B5" s="159" t="s">
        <v>352</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3"/>
    </row>
    <row r="6" spans="2:35" ht="15.75" thickBot="1" x14ac:dyDescent="0.3">
      <c r="B6" s="15" t="s">
        <v>353</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7"/>
    </row>
    <row r="7" spans="2:35" ht="15.75" thickBot="1" x14ac:dyDescent="0.3">
      <c r="B7" s="486" t="s">
        <v>354</v>
      </c>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8"/>
    </row>
    <row r="8" spans="2:35" x14ac:dyDescent="0.25">
      <c r="B8" s="258" t="s">
        <v>355</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3"/>
    </row>
    <row r="9" spans="2:35" x14ac:dyDescent="0.25">
      <c r="B9" s="7"/>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14"/>
    </row>
    <row r="10" spans="2:35" x14ac:dyDescent="0.25">
      <c r="B10" s="245" t="s">
        <v>96</v>
      </c>
      <c r="C10" s="2"/>
      <c r="D10" s="2"/>
      <c r="E10" s="251">
        <v>2020</v>
      </c>
      <c r="F10" s="251">
        <v>2021</v>
      </c>
      <c r="G10" s="251">
        <v>2022</v>
      </c>
      <c r="H10" s="251">
        <v>2023</v>
      </c>
      <c r="I10" s="251">
        <v>2024</v>
      </c>
      <c r="J10" s="252">
        <v>2025</v>
      </c>
      <c r="K10" s="251">
        <v>2026</v>
      </c>
      <c r="L10" s="251">
        <v>2027</v>
      </c>
      <c r="M10" s="251">
        <v>2028</v>
      </c>
      <c r="N10" s="251">
        <v>2029</v>
      </c>
      <c r="O10" s="251">
        <v>2030</v>
      </c>
      <c r="P10" s="252">
        <v>2031</v>
      </c>
      <c r="Q10" s="251">
        <v>2032</v>
      </c>
      <c r="R10" s="251">
        <v>2033</v>
      </c>
      <c r="S10" s="251">
        <v>2034</v>
      </c>
      <c r="T10" s="251">
        <v>2035</v>
      </c>
      <c r="U10" s="251">
        <v>2036</v>
      </c>
      <c r="V10" s="252">
        <v>2037</v>
      </c>
      <c r="W10" s="251">
        <v>2038</v>
      </c>
      <c r="X10" s="251">
        <v>2039</v>
      </c>
      <c r="Y10" s="251">
        <v>2040</v>
      </c>
      <c r="Z10" s="251">
        <v>2041</v>
      </c>
      <c r="AA10" s="251">
        <v>2042</v>
      </c>
      <c r="AB10" s="252">
        <v>2043</v>
      </c>
      <c r="AC10" s="251">
        <v>2044</v>
      </c>
      <c r="AD10" s="251">
        <v>2045</v>
      </c>
      <c r="AE10" s="251">
        <v>2046</v>
      </c>
      <c r="AF10" s="251">
        <v>2047</v>
      </c>
      <c r="AG10" s="251">
        <v>2048</v>
      </c>
      <c r="AH10" s="252">
        <v>2049</v>
      </c>
      <c r="AI10" s="252">
        <v>2050</v>
      </c>
    </row>
    <row r="11" spans="2:35" x14ac:dyDescent="0.25">
      <c r="B11" s="480" t="s">
        <v>100</v>
      </c>
      <c r="C11" s="248" t="s">
        <v>101</v>
      </c>
      <c r="D11" s="260" t="s">
        <v>102</v>
      </c>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row>
    <row r="12" spans="2:35" x14ac:dyDescent="0.25">
      <c r="B12" s="480"/>
      <c r="C12" s="248" t="s">
        <v>104</v>
      </c>
      <c r="D12" s="260" t="s">
        <v>102</v>
      </c>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364"/>
    </row>
    <row r="13" spans="2:35" x14ac:dyDescent="0.25">
      <c r="B13" s="480"/>
      <c r="C13" s="248" t="s">
        <v>105</v>
      </c>
      <c r="D13" s="260" t="s">
        <v>102</v>
      </c>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364"/>
    </row>
    <row r="14" spans="2:35" x14ac:dyDescent="0.25">
      <c r="B14" s="480"/>
      <c r="C14" s="248" t="s">
        <v>106</v>
      </c>
      <c r="D14" s="260" t="s">
        <v>102</v>
      </c>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364"/>
    </row>
    <row r="15" spans="2:35" x14ac:dyDescent="0.25">
      <c r="B15" s="480"/>
      <c r="C15" s="250" t="s">
        <v>107</v>
      </c>
      <c r="D15" s="260" t="s">
        <v>102</v>
      </c>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364"/>
    </row>
    <row r="16" spans="2:35" x14ac:dyDescent="0.25">
      <c r="B16" s="480" t="s">
        <v>108</v>
      </c>
      <c r="C16" s="248" t="s">
        <v>101</v>
      </c>
      <c r="D16" s="260" t="s">
        <v>102</v>
      </c>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364"/>
    </row>
    <row r="17" spans="2:35" x14ac:dyDescent="0.25">
      <c r="B17" s="480"/>
      <c r="C17" s="248" t="s">
        <v>104</v>
      </c>
      <c r="D17" s="260" t="s">
        <v>102</v>
      </c>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364"/>
    </row>
    <row r="18" spans="2:35" x14ac:dyDescent="0.25">
      <c r="B18" s="480"/>
      <c r="C18" s="248" t="s">
        <v>105</v>
      </c>
      <c r="D18" s="260" t="s">
        <v>102</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364"/>
    </row>
    <row r="19" spans="2:35" x14ac:dyDescent="0.25">
      <c r="B19" s="480"/>
      <c r="C19" s="248" t="s">
        <v>106</v>
      </c>
      <c r="D19" s="260" t="s">
        <v>102</v>
      </c>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364"/>
    </row>
    <row r="20" spans="2:35" x14ac:dyDescent="0.25">
      <c r="B20" s="480"/>
      <c r="C20" s="250" t="s">
        <v>107</v>
      </c>
      <c r="D20" s="260" t="s">
        <v>102</v>
      </c>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364"/>
    </row>
    <row r="21" spans="2:35" x14ac:dyDescent="0.25">
      <c r="B21" s="480" t="s">
        <v>109</v>
      </c>
      <c r="C21" s="248" t="s">
        <v>101</v>
      </c>
      <c r="D21" s="260" t="s">
        <v>102</v>
      </c>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364"/>
    </row>
    <row r="22" spans="2:35" x14ac:dyDescent="0.25">
      <c r="B22" s="480"/>
      <c r="C22" s="248" t="s">
        <v>104</v>
      </c>
      <c r="D22" s="260" t="s">
        <v>102</v>
      </c>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364"/>
    </row>
    <row r="23" spans="2:35" x14ac:dyDescent="0.25">
      <c r="B23" s="480"/>
      <c r="C23" s="248" t="s">
        <v>105</v>
      </c>
      <c r="D23" s="260" t="s">
        <v>102</v>
      </c>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364"/>
    </row>
    <row r="24" spans="2:35" x14ac:dyDescent="0.25">
      <c r="B24" s="480"/>
      <c r="C24" s="248" t="s">
        <v>106</v>
      </c>
      <c r="D24" s="260" t="s">
        <v>102</v>
      </c>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364"/>
    </row>
    <row r="25" spans="2:35" x14ac:dyDescent="0.25">
      <c r="B25" s="480"/>
      <c r="C25" s="250" t="s">
        <v>107</v>
      </c>
      <c r="D25" s="260" t="s">
        <v>102</v>
      </c>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364"/>
    </row>
    <row r="26" spans="2:35" x14ac:dyDescent="0.25">
      <c r="B26" s="480" t="s">
        <v>110</v>
      </c>
      <c r="C26" s="248" t="s">
        <v>101</v>
      </c>
      <c r="D26" s="260" t="s">
        <v>102</v>
      </c>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364"/>
    </row>
    <row r="27" spans="2:35" x14ac:dyDescent="0.25">
      <c r="B27" s="480"/>
      <c r="C27" s="248" t="s">
        <v>104</v>
      </c>
      <c r="D27" s="260" t="s">
        <v>102</v>
      </c>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364"/>
    </row>
    <row r="28" spans="2:35" x14ac:dyDescent="0.25">
      <c r="B28" s="480"/>
      <c r="C28" s="248" t="s">
        <v>105</v>
      </c>
      <c r="D28" s="260" t="s">
        <v>102</v>
      </c>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364"/>
    </row>
    <row r="29" spans="2:35" x14ac:dyDescent="0.25">
      <c r="B29" s="480"/>
      <c r="C29" s="248" t="s">
        <v>106</v>
      </c>
      <c r="D29" s="260" t="s">
        <v>102</v>
      </c>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364"/>
    </row>
    <row r="30" spans="2:35" x14ac:dyDescent="0.25">
      <c r="B30" s="480"/>
      <c r="C30" s="250" t="s">
        <v>107</v>
      </c>
      <c r="D30" s="260" t="s">
        <v>102</v>
      </c>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364"/>
    </row>
    <row r="31" spans="2:35" x14ac:dyDescent="0.25">
      <c r="B31" s="7"/>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14"/>
    </row>
    <row r="32" spans="2:35" x14ac:dyDescent="0.25">
      <c r="B32" s="245" t="s">
        <v>97</v>
      </c>
      <c r="C32" s="2"/>
      <c r="D32" s="2"/>
      <c r="E32" s="251">
        <v>2020</v>
      </c>
      <c r="F32" s="251">
        <v>2021</v>
      </c>
      <c r="G32" s="251">
        <v>2022</v>
      </c>
      <c r="H32" s="251">
        <v>2023</v>
      </c>
      <c r="I32" s="251">
        <v>2024</v>
      </c>
      <c r="J32" s="252">
        <v>2025</v>
      </c>
      <c r="K32" s="251">
        <v>2026</v>
      </c>
      <c r="L32" s="251">
        <v>2027</v>
      </c>
      <c r="M32" s="251">
        <v>2028</v>
      </c>
      <c r="N32" s="251">
        <v>2029</v>
      </c>
      <c r="O32" s="251">
        <v>2030</v>
      </c>
      <c r="P32" s="252">
        <v>2031</v>
      </c>
      <c r="Q32" s="251">
        <v>2032</v>
      </c>
      <c r="R32" s="251">
        <v>2033</v>
      </c>
      <c r="S32" s="251">
        <v>2034</v>
      </c>
      <c r="T32" s="251">
        <v>2035</v>
      </c>
      <c r="U32" s="251">
        <v>2036</v>
      </c>
      <c r="V32" s="252">
        <v>2037</v>
      </c>
      <c r="W32" s="251">
        <v>2038</v>
      </c>
      <c r="X32" s="251">
        <v>2039</v>
      </c>
      <c r="Y32" s="251">
        <v>2040</v>
      </c>
      <c r="Z32" s="251">
        <v>2041</v>
      </c>
      <c r="AA32" s="251">
        <v>2042</v>
      </c>
      <c r="AB32" s="252">
        <v>2043</v>
      </c>
      <c r="AC32" s="251">
        <v>2044</v>
      </c>
      <c r="AD32" s="251">
        <v>2045</v>
      </c>
      <c r="AE32" s="251">
        <v>2046</v>
      </c>
      <c r="AF32" s="251">
        <v>2047</v>
      </c>
      <c r="AG32" s="251">
        <v>2048</v>
      </c>
      <c r="AH32" s="252">
        <v>2049</v>
      </c>
      <c r="AI32" s="252">
        <v>2050</v>
      </c>
    </row>
    <row r="33" spans="2:35" x14ac:dyDescent="0.25">
      <c r="B33" s="480" t="s">
        <v>100</v>
      </c>
      <c r="C33" s="248" t="s">
        <v>101</v>
      </c>
      <c r="D33" s="260" t="s">
        <v>102</v>
      </c>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364"/>
    </row>
    <row r="34" spans="2:35" x14ac:dyDescent="0.25">
      <c r="B34" s="480"/>
      <c r="C34" s="248" t="s">
        <v>104</v>
      </c>
      <c r="D34" s="260" t="s">
        <v>102</v>
      </c>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364"/>
    </row>
    <row r="35" spans="2:35" x14ac:dyDescent="0.25">
      <c r="B35" s="480"/>
      <c r="C35" s="248" t="s">
        <v>105</v>
      </c>
      <c r="D35" s="260" t="s">
        <v>102</v>
      </c>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364"/>
    </row>
    <row r="36" spans="2:35" x14ac:dyDescent="0.25">
      <c r="B36" s="480"/>
      <c r="C36" s="248" t="s">
        <v>106</v>
      </c>
      <c r="D36" s="260" t="s">
        <v>102</v>
      </c>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364"/>
    </row>
    <row r="37" spans="2:35" x14ac:dyDescent="0.25">
      <c r="B37" s="480"/>
      <c r="C37" s="250" t="s">
        <v>107</v>
      </c>
      <c r="D37" s="260" t="s">
        <v>102</v>
      </c>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364"/>
    </row>
    <row r="38" spans="2:35" x14ac:dyDescent="0.25">
      <c r="B38" s="480" t="s">
        <v>108</v>
      </c>
      <c r="C38" s="248" t="s">
        <v>101</v>
      </c>
      <c r="D38" s="260" t="s">
        <v>102</v>
      </c>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364"/>
    </row>
    <row r="39" spans="2:35" x14ac:dyDescent="0.25">
      <c r="B39" s="480"/>
      <c r="C39" s="248" t="s">
        <v>104</v>
      </c>
      <c r="D39" s="260" t="s">
        <v>102</v>
      </c>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364"/>
    </row>
    <row r="40" spans="2:35" x14ac:dyDescent="0.25">
      <c r="B40" s="480"/>
      <c r="C40" s="248" t="s">
        <v>105</v>
      </c>
      <c r="D40" s="260" t="s">
        <v>102</v>
      </c>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364"/>
    </row>
    <row r="41" spans="2:35" x14ac:dyDescent="0.25">
      <c r="B41" s="480"/>
      <c r="C41" s="248" t="s">
        <v>106</v>
      </c>
      <c r="D41" s="260" t="s">
        <v>102</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364"/>
    </row>
    <row r="42" spans="2:35" x14ac:dyDescent="0.25">
      <c r="B42" s="480"/>
      <c r="C42" s="250" t="s">
        <v>107</v>
      </c>
      <c r="D42" s="260" t="s">
        <v>102</v>
      </c>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364"/>
    </row>
    <row r="43" spans="2:35" x14ac:dyDescent="0.25">
      <c r="B43" s="480" t="s">
        <v>109</v>
      </c>
      <c r="C43" s="248" t="s">
        <v>101</v>
      </c>
      <c r="D43" s="260" t="s">
        <v>102</v>
      </c>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364"/>
    </row>
    <row r="44" spans="2:35" x14ac:dyDescent="0.25">
      <c r="B44" s="480"/>
      <c r="C44" s="248" t="s">
        <v>104</v>
      </c>
      <c r="D44" s="260" t="s">
        <v>102</v>
      </c>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364"/>
    </row>
    <row r="45" spans="2:35" x14ac:dyDescent="0.25">
      <c r="B45" s="480"/>
      <c r="C45" s="248" t="s">
        <v>105</v>
      </c>
      <c r="D45" s="260" t="s">
        <v>102</v>
      </c>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364"/>
    </row>
    <row r="46" spans="2:35" x14ac:dyDescent="0.25">
      <c r="B46" s="480"/>
      <c r="C46" s="248" t="s">
        <v>106</v>
      </c>
      <c r="D46" s="260" t="s">
        <v>102</v>
      </c>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364"/>
    </row>
    <row r="47" spans="2:35" x14ac:dyDescent="0.25">
      <c r="B47" s="480"/>
      <c r="C47" s="250" t="s">
        <v>107</v>
      </c>
      <c r="D47" s="260" t="s">
        <v>102</v>
      </c>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364"/>
    </row>
    <row r="48" spans="2:35" x14ac:dyDescent="0.25">
      <c r="B48" s="480" t="s">
        <v>110</v>
      </c>
      <c r="C48" s="248" t="s">
        <v>101</v>
      </c>
      <c r="D48" s="260" t="s">
        <v>102</v>
      </c>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364"/>
    </row>
    <row r="49" spans="2:35" x14ac:dyDescent="0.25">
      <c r="B49" s="480"/>
      <c r="C49" s="248" t="s">
        <v>104</v>
      </c>
      <c r="D49" s="260" t="s">
        <v>102</v>
      </c>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364"/>
    </row>
    <row r="50" spans="2:35" x14ac:dyDescent="0.25">
      <c r="B50" s="480"/>
      <c r="C50" s="248" t="s">
        <v>105</v>
      </c>
      <c r="D50" s="260" t="s">
        <v>102</v>
      </c>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364"/>
    </row>
    <row r="51" spans="2:35" x14ac:dyDescent="0.25">
      <c r="B51" s="480"/>
      <c r="C51" s="248" t="s">
        <v>106</v>
      </c>
      <c r="D51" s="260" t="s">
        <v>102</v>
      </c>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364"/>
    </row>
    <row r="52" spans="2:35" x14ac:dyDescent="0.25">
      <c r="B52" s="480"/>
      <c r="C52" s="250" t="s">
        <v>107</v>
      </c>
      <c r="D52" s="260" t="s">
        <v>102</v>
      </c>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364"/>
    </row>
    <row r="53" spans="2:35" x14ac:dyDescent="0.25">
      <c r="B53" s="7"/>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14"/>
    </row>
    <row r="54" spans="2:35" x14ac:dyDescent="0.25">
      <c r="B54" s="245" t="s">
        <v>356</v>
      </c>
      <c r="C54" s="2"/>
      <c r="D54" s="2"/>
      <c r="E54" s="251">
        <v>2020</v>
      </c>
      <c r="F54" s="251">
        <v>2021</v>
      </c>
      <c r="G54" s="251">
        <v>2022</v>
      </c>
      <c r="H54" s="251">
        <v>2023</v>
      </c>
      <c r="I54" s="251">
        <v>2024</v>
      </c>
      <c r="J54" s="252">
        <v>2025</v>
      </c>
      <c r="K54" s="251">
        <v>2026</v>
      </c>
      <c r="L54" s="251">
        <v>2027</v>
      </c>
      <c r="M54" s="251">
        <v>2028</v>
      </c>
      <c r="N54" s="251">
        <v>2029</v>
      </c>
      <c r="O54" s="251">
        <v>2030</v>
      </c>
      <c r="P54" s="252">
        <v>2031</v>
      </c>
      <c r="Q54" s="251">
        <v>2032</v>
      </c>
      <c r="R54" s="251">
        <v>2033</v>
      </c>
      <c r="S54" s="251">
        <v>2034</v>
      </c>
      <c r="T54" s="251">
        <v>2035</v>
      </c>
      <c r="U54" s="251">
        <v>2036</v>
      </c>
      <c r="V54" s="252">
        <v>2037</v>
      </c>
      <c r="W54" s="251">
        <v>2038</v>
      </c>
      <c r="X54" s="251">
        <v>2039</v>
      </c>
      <c r="Y54" s="251">
        <v>2040</v>
      </c>
      <c r="Z54" s="251">
        <v>2041</v>
      </c>
      <c r="AA54" s="251">
        <v>2042</v>
      </c>
      <c r="AB54" s="252">
        <v>2043</v>
      </c>
      <c r="AC54" s="251">
        <v>2044</v>
      </c>
      <c r="AD54" s="251">
        <v>2045</v>
      </c>
      <c r="AE54" s="251">
        <v>2046</v>
      </c>
      <c r="AF54" s="251">
        <v>2047</v>
      </c>
      <c r="AG54" s="251">
        <v>2048</v>
      </c>
      <c r="AH54" s="252">
        <v>2049</v>
      </c>
      <c r="AI54" s="252">
        <v>2050</v>
      </c>
    </row>
    <row r="55" spans="2:35" x14ac:dyDescent="0.25">
      <c r="B55" s="480" t="s">
        <v>100</v>
      </c>
      <c r="C55" s="248" t="s">
        <v>101</v>
      </c>
      <c r="D55" s="260" t="s">
        <v>102</v>
      </c>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364"/>
    </row>
    <row r="56" spans="2:35" x14ac:dyDescent="0.25">
      <c r="B56" s="480"/>
      <c r="C56" s="248" t="s">
        <v>104</v>
      </c>
      <c r="D56" s="260" t="s">
        <v>102</v>
      </c>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364"/>
    </row>
    <row r="57" spans="2:35" x14ac:dyDescent="0.25">
      <c r="B57" s="480"/>
      <c r="C57" s="248" t="s">
        <v>105</v>
      </c>
      <c r="D57" s="260" t="s">
        <v>102</v>
      </c>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364"/>
    </row>
    <row r="58" spans="2:35" x14ac:dyDescent="0.25">
      <c r="B58" s="480"/>
      <c r="C58" s="248" t="s">
        <v>106</v>
      </c>
      <c r="D58" s="260" t="s">
        <v>102</v>
      </c>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364"/>
    </row>
    <row r="59" spans="2:35" x14ac:dyDescent="0.25">
      <c r="B59" s="480"/>
      <c r="C59" s="250" t="s">
        <v>107</v>
      </c>
      <c r="D59" s="260" t="s">
        <v>102</v>
      </c>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364"/>
    </row>
    <row r="60" spans="2:35" x14ac:dyDescent="0.25">
      <c r="B60" s="480" t="s">
        <v>108</v>
      </c>
      <c r="C60" s="248" t="s">
        <v>101</v>
      </c>
      <c r="D60" s="260" t="s">
        <v>102</v>
      </c>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364"/>
    </row>
    <row r="61" spans="2:35" x14ac:dyDescent="0.25">
      <c r="B61" s="480"/>
      <c r="C61" s="248" t="s">
        <v>104</v>
      </c>
      <c r="D61" s="260" t="s">
        <v>102</v>
      </c>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364"/>
    </row>
    <row r="62" spans="2:35" x14ac:dyDescent="0.25">
      <c r="B62" s="480"/>
      <c r="C62" s="248" t="s">
        <v>105</v>
      </c>
      <c r="D62" s="260" t="s">
        <v>102</v>
      </c>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364"/>
    </row>
    <row r="63" spans="2:35" x14ac:dyDescent="0.25">
      <c r="B63" s="480"/>
      <c r="C63" s="248" t="s">
        <v>106</v>
      </c>
      <c r="D63" s="260" t="s">
        <v>102</v>
      </c>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364"/>
    </row>
    <row r="64" spans="2:35" x14ac:dyDescent="0.25">
      <c r="B64" s="480"/>
      <c r="C64" s="250" t="s">
        <v>107</v>
      </c>
      <c r="D64" s="260" t="s">
        <v>102</v>
      </c>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364"/>
    </row>
    <row r="65" spans="2:35" x14ac:dyDescent="0.25">
      <c r="B65" s="480" t="s">
        <v>109</v>
      </c>
      <c r="C65" s="248" t="s">
        <v>101</v>
      </c>
      <c r="D65" s="260" t="s">
        <v>102</v>
      </c>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364"/>
    </row>
    <row r="66" spans="2:35" x14ac:dyDescent="0.25">
      <c r="B66" s="480"/>
      <c r="C66" s="248" t="s">
        <v>104</v>
      </c>
      <c r="D66" s="260" t="s">
        <v>102</v>
      </c>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364"/>
    </row>
    <row r="67" spans="2:35" x14ac:dyDescent="0.25">
      <c r="B67" s="480"/>
      <c r="C67" s="248" t="s">
        <v>105</v>
      </c>
      <c r="D67" s="260" t="s">
        <v>102</v>
      </c>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364"/>
    </row>
    <row r="68" spans="2:35" x14ac:dyDescent="0.25">
      <c r="B68" s="480"/>
      <c r="C68" s="248" t="s">
        <v>106</v>
      </c>
      <c r="D68" s="260" t="s">
        <v>102</v>
      </c>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364"/>
    </row>
    <row r="69" spans="2:35" x14ac:dyDescent="0.25">
      <c r="B69" s="480"/>
      <c r="C69" s="250" t="s">
        <v>107</v>
      </c>
      <c r="D69" s="260" t="s">
        <v>102</v>
      </c>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364"/>
    </row>
    <row r="70" spans="2:35" x14ac:dyDescent="0.25">
      <c r="B70" s="480" t="s">
        <v>110</v>
      </c>
      <c r="C70" s="248" t="s">
        <v>101</v>
      </c>
      <c r="D70" s="260" t="s">
        <v>102</v>
      </c>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364"/>
    </row>
    <row r="71" spans="2:35" x14ac:dyDescent="0.25">
      <c r="B71" s="480"/>
      <c r="C71" s="248" t="s">
        <v>104</v>
      </c>
      <c r="D71" s="260" t="s">
        <v>102</v>
      </c>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364"/>
    </row>
    <row r="72" spans="2:35" x14ac:dyDescent="0.25">
      <c r="B72" s="480"/>
      <c r="C72" s="248" t="s">
        <v>105</v>
      </c>
      <c r="D72" s="260" t="s">
        <v>102</v>
      </c>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364"/>
    </row>
    <row r="73" spans="2:35" x14ac:dyDescent="0.25">
      <c r="B73" s="480"/>
      <c r="C73" s="248" t="s">
        <v>106</v>
      </c>
      <c r="D73" s="260" t="s">
        <v>102</v>
      </c>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364"/>
    </row>
    <row r="74" spans="2:35" x14ac:dyDescent="0.25">
      <c r="B74" s="480"/>
      <c r="C74" s="250" t="s">
        <v>107</v>
      </c>
      <c r="D74" s="260" t="s">
        <v>102</v>
      </c>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364"/>
    </row>
    <row r="75" spans="2:35" ht="15.75" thickBot="1" x14ac:dyDescent="0.3">
      <c r="B75" s="15"/>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7"/>
    </row>
    <row r="76" spans="2:35" ht="15.75" thickBot="1" x14ac:dyDescent="0.3">
      <c r="B76" s="486" t="s">
        <v>357</v>
      </c>
      <c r="C76" s="487"/>
      <c r="D76" s="487"/>
      <c r="E76" s="487"/>
      <c r="F76" s="487"/>
      <c r="G76" s="487"/>
      <c r="H76" s="487"/>
      <c r="I76" s="487"/>
      <c r="J76" s="487"/>
      <c r="K76" s="487"/>
      <c r="L76" s="487"/>
      <c r="M76" s="487"/>
      <c r="N76" s="487"/>
      <c r="O76" s="487"/>
      <c r="P76" s="487"/>
      <c r="Q76" s="487"/>
      <c r="R76" s="487"/>
      <c r="S76" s="487"/>
      <c r="T76" s="487"/>
      <c r="U76" s="487"/>
      <c r="V76" s="487"/>
      <c r="W76" s="487"/>
      <c r="X76" s="487"/>
      <c r="Y76" s="487"/>
      <c r="Z76" s="487"/>
      <c r="AA76" s="487"/>
      <c r="AB76" s="487"/>
      <c r="AC76" s="487"/>
      <c r="AD76" s="487"/>
      <c r="AE76" s="487"/>
      <c r="AF76" s="487"/>
      <c r="AG76" s="487"/>
      <c r="AH76" s="487"/>
      <c r="AI76" s="488"/>
    </row>
    <row r="77" spans="2:35" x14ac:dyDescent="0.25">
      <c r="B77" s="159"/>
      <c r="C77" s="12"/>
      <c r="D77" s="12"/>
      <c r="E77" s="283">
        <v>2020</v>
      </c>
      <c r="F77" s="283">
        <v>2021</v>
      </c>
      <c r="G77" s="283">
        <v>2022</v>
      </c>
      <c r="H77" s="283">
        <v>2023</v>
      </c>
      <c r="I77" s="283">
        <v>2024</v>
      </c>
      <c r="J77" s="284">
        <v>2025</v>
      </c>
      <c r="K77" s="283">
        <v>2026</v>
      </c>
      <c r="L77" s="283">
        <v>2027</v>
      </c>
      <c r="M77" s="283">
        <v>2028</v>
      </c>
      <c r="N77" s="283">
        <v>2029</v>
      </c>
      <c r="O77" s="283">
        <v>2030</v>
      </c>
      <c r="P77" s="284">
        <v>2031</v>
      </c>
      <c r="Q77" s="283">
        <v>2032</v>
      </c>
      <c r="R77" s="283">
        <v>2033</v>
      </c>
      <c r="S77" s="283">
        <v>2034</v>
      </c>
      <c r="T77" s="283">
        <v>2035</v>
      </c>
      <c r="U77" s="283">
        <v>2036</v>
      </c>
      <c r="V77" s="284">
        <v>2037</v>
      </c>
      <c r="W77" s="283">
        <v>2038</v>
      </c>
      <c r="X77" s="283">
        <v>2039</v>
      </c>
      <c r="Y77" s="283">
        <v>2040</v>
      </c>
      <c r="Z77" s="283">
        <v>2041</v>
      </c>
      <c r="AA77" s="283">
        <v>2042</v>
      </c>
      <c r="AB77" s="284">
        <v>2043</v>
      </c>
      <c r="AC77" s="283">
        <v>2044</v>
      </c>
      <c r="AD77" s="283">
        <v>2045</v>
      </c>
      <c r="AE77" s="283">
        <v>2046</v>
      </c>
      <c r="AF77" s="283">
        <v>2047</v>
      </c>
      <c r="AG77" s="283">
        <v>2048</v>
      </c>
      <c r="AH77" s="284">
        <v>2049</v>
      </c>
      <c r="AI77" s="284">
        <v>2050</v>
      </c>
    </row>
    <row r="78" spans="2:35" x14ac:dyDescent="0.25">
      <c r="B78" s="480" t="s">
        <v>100</v>
      </c>
      <c r="C78" s="248" t="s">
        <v>101</v>
      </c>
      <c r="D78" s="285" t="s">
        <v>351</v>
      </c>
      <c r="E78" s="282">
        <f>(E11*'Transport assumptions'!$E10)+('Transport - Residential'!E33*'Transport assumptions'!$I10)+('Transport - Residential'!E55*'Transport assumptions'!$M10)</f>
        <v>0</v>
      </c>
      <c r="F78" s="282">
        <f>(F11*'Transport assumptions'!$E10)+('Transport - Residential'!F33*'Transport assumptions'!$I10)+('Transport - Residential'!F55*'Transport assumptions'!$M10)</f>
        <v>0</v>
      </c>
      <c r="G78" s="282">
        <f>(G11*'Transport assumptions'!$E10)+('Transport - Residential'!G33*'Transport assumptions'!$I10)+('Transport - Residential'!G55*'Transport assumptions'!$M10)</f>
        <v>0</v>
      </c>
      <c r="H78" s="282">
        <f>(H11*'Transport assumptions'!$E10)+('Transport - Residential'!H33*'Transport assumptions'!$I10)+('Transport - Residential'!H55*'Transport assumptions'!$M10)</f>
        <v>0</v>
      </c>
      <c r="I78" s="282">
        <f>(I11*'Transport assumptions'!$E10)+('Transport - Residential'!I33*'Transport assumptions'!$I10)+('Transport - Residential'!I55*'Transport assumptions'!$M10)</f>
        <v>0</v>
      </c>
      <c r="J78" s="282">
        <f>(J11*'Transport assumptions'!$E10)+('Transport - Residential'!J33*'Transport assumptions'!$I10)+('Transport - Residential'!J55*'Transport assumptions'!$M10)</f>
        <v>0</v>
      </c>
      <c r="K78" s="282">
        <f>(K11*'Transport assumptions'!$E10)+('Transport - Residential'!K33*'Transport assumptions'!$I10)+('Transport - Residential'!K55*'Transport assumptions'!$M10)</f>
        <v>0</v>
      </c>
      <c r="L78" s="282">
        <f>(L11*'Transport assumptions'!$E10)+('Transport - Residential'!L33*'Transport assumptions'!$I10)+('Transport - Residential'!L55*'Transport assumptions'!$M10)</f>
        <v>0</v>
      </c>
      <c r="M78" s="282">
        <f>(M11*'Transport assumptions'!$E10)+('Transport - Residential'!M33*'Transport assumptions'!$I10)+('Transport - Residential'!M55*'Transport assumptions'!$M10)</f>
        <v>0</v>
      </c>
      <c r="N78" s="282">
        <f>(N11*'Transport assumptions'!$E10)+('Transport - Residential'!N33*'Transport assumptions'!$I10)+('Transport - Residential'!N55*'Transport assumptions'!$M10)</f>
        <v>0</v>
      </c>
      <c r="O78" s="282">
        <f>(O11*'Transport assumptions'!$E10)+('Transport - Residential'!O33*'Transport assumptions'!$I10)+('Transport - Residential'!O55*'Transport assumptions'!$M10)</f>
        <v>0</v>
      </c>
      <c r="P78" s="282">
        <f>(P11*'Transport assumptions'!$E10)+('Transport - Residential'!P33*'Transport assumptions'!$I10)+('Transport - Residential'!P55*'Transport assumptions'!$M10)</f>
        <v>0</v>
      </c>
      <c r="Q78" s="282">
        <f>(Q11*'Transport assumptions'!$E10)+('Transport - Residential'!Q33*'Transport assumptions'!$I10)+('Transport - Residential'!Q55*'Transport assumptions'!$M10)</f>
        <v>0</v>
      </c>
      <c r="R78" s="282">
        <f>(R11*'Transport assumptions'!$E10)+('Transport - Residential'!R33*'Transport assumptions'!$I10)+('Transport - Residential'!R55*'Transport assumptions'!$M10)</f>
        <v>0</v>
      </c>
      <c r="S78" s="282">
        <f>(S11*'Transport assumptions'!$E10)+('Transport - Residential'!S33*'Transport assumptions'!$I10)+('Transport - Residential'!S55*'Transport assumptions'!$M10)</f>
        <v>0</v>
      </c>
      <c r="T78" s="282">
        <f>(T11*'Transport assumptions'!$E10)+('Transport - Residential'!T33*'Transport assumptions'!$I10)+('Transport - Residential'!T55*'Transport assumptions'!$M10)</f>
        <v>0</v>
      </c>
      <c r="U78" s="282">
        <f>(U11*'Transport assumptions'!$E10)+('Transport - Residential'!U33*'Transport assumptions'!$I10)+('Transport - Residential'!U55*'Transport assumptions'!$M10)</f>
        <v>0</v>
      </c>
      <c r="V78" s="282">
        <f>(V11*'Transport assumptions'!$E10)+('Transport - Residential'!V33*'Transport assumptions'!$I10)+('Transport - Residential'!V55*'Transport assumptions'!$M10)</f>
        <v>0</v>
      </c>
      <c r="W78" s="282">
        <f>(W11*'Transport assumptions'!$E10)+('Transport - Residential'!W33*'Transport assumptions'!$I10)+('Transport - Residential'!W55*'Transport assumptions'!$M10)</f>
        <v>0</v>
      </c>
      <c r="X78" s="282">
        <f>(X11*'Transport assumptions'!$E10)+('Transport - Residential'!X33*'Transport assumptions'!$I10)+('Transport - Residential'!X55*'Transport assumptions'!$M10)</f>
        <v>0</v>
      </c>
      <c r="Y78" s="282">
        <f>(Y11*'Transport assumptions'!$E10)+('Transport - Residential'!Y33*'Transport assumptions'!$I10)+('Transport - Residential'!Y55*'Transport assumptions'!$M10)</f>
        <v>0</v>
      </c>
      <c r="Z78" s="282">
        <f>(Z11*'Transport assumptions'!$E10)+('Transport - Residential'!Z33*'Transport assumptions'!$I10)+('Transport - Residential'!Z55*'Transport assumptions'!$M10)</f>
        <v>0</v>
      </c>
      <c r="AA78" s="282">
        <f>(AA11*'Transport assumptions'!$E10)+('Transport - Residential'!AA33*'Transport assumptions'!$I10)+('Transport - Residential'!AA55*'Transport assumptions'!$M10)</f>
        <v>0</v>
      </c>
      <c r="AB78" s="282">
        <f>(AB11*'Transport assumptions'!$E10)+('Transport - Residential'!AB33*'Transport assumptions'!$I10)+('Transport - Residential'!AB55*'Transport assumptions'!$M10)</f>
        <v>0</v>
      </c>
      <c r="AC78" s="282">
        <f>(AC11*'Transport assumptions'!$E10)+('Transport - Residential'!AC33*'Transport assumptions'!$I10)+('Transport - Residential'!AC55*'Transport assumptions'!$M10)</f>
        <v>0</v>
      </c>
      <c r="AD78" s="282">
        <f>(AD11*'Transport assumptions'!$E10)+('Transport - Residential'!AD33*'Transport assumptions'!$I10)+('Transport - Residential'!AD55*'Transport assumptions'!$M10)</f>
        <v>0</v>
      </c>
      <c r="AE78" s="282">
        <f>(AE11*'Transport assumptions'!$E10)+('Transport - Residential'!AE33*'Transport assumptions'!$I10)+('Transport - Residential'!AE55*'Transport assumptions'!$M10)</f>
        <v>0</v>
      </c>
      <c r="AF78" s="282">
        <f>(AF11*'Transport assumptions'!$E10)+('Transport - Residential'!AF33*'Transport assumptions'!$I10)+('Transport - Residential'!AF55*'Transport assumptions'!$M10)</f>
        <v>0</v>
      </c>
      <c r="AG78" s="282">
        <f>(AG11*'Transport assumptions'!$E10)+('Transport - Residential'!AG33*'Transport assumptions'!$I10)+('Transport - Residential'!AG55*'Transport assumptions'!$M10)</f>
        <v>0</v>
      </c>
      <c r="AH78" s="282">
        <f>(AH11*'Transport assumptions'!$E10)+('Transport - Residential'!AH33*'Transport assumptions'!$I10)+('Transport - Residential'!AH55*'Transport assumptions'!$M10)</f>
        <v>0</v>
      </c>
      <c r="AI78" s="365">
        <f>(AI11*'Transport assumptions'!$E10)+('Transport - Residential'!AI33*'Transport assumptions'!$I10)+('Transport - Residential'!AI55*'Transport assumptions'!$M10)</f>
        <v>0</v>
      </c>
    </row>
    <row r="79" spans="2:35" x14ac:dyDescent="0.25">
      <c r="B79" s="480"/>
      <c r="C79" s="248" t="s">
        <v>104</v>
      </c>
      <c r="D79" s="285" t="s">
        <v>351</v>
      </c>
      <c r="E79" s="282">
        <f>(E12*'Transport assumptions'!$E11)+('Transport - Residential'!E34*'Transport assumptions'!$I11)+('Transport - Residential'!E56*'Transport assumptions'!$M11)</f>
        <v>0</v>
      </c>
      <c r="F79" s="282">
        <f>(F12*'Transport assumptions'!$E11)+('Transport - Residential'!F34*'Transport assumptions'!$I11)+('Transport - Residential'!F56*'Transport assumptions'!$M11)</f>
        <v>0</v>
      </c>
      <c r="G79" s="282">
        <f>(G12*'Transport assumptions'!$E11)+('Transport - Residential'!G34*'Transport assumptions'!$I11)+('Transport - Residential'!G56*'Transport assumptions'!$M11)</f>
        <v>0</v>
      </c>
      <c r="H79" s="282">
        <f>(H12*'Transport assumptions'!$E11)+('Transport - Residential'!H34*'Transport assumptions'!$I11)+('Transport - Residential'!H56*'Transport assumptions'!$M11)</f>
        <v>0</v>
      </c>
      <c r="I79" s="282">
        <f>(I12*'Transport assumptions'!$E11)+('Transport - Residential'!I34*'Transport assumptions'!$I11)+('Transport - Residential'!I56*'Transport assumptions'!$M11)</f>
        <v>0</v>
      </c>
      <c r="J79" s="282">
        <f>(J12*'Transport assumptions'!$E11)+('Transport - Residential'!J34*'Transport assumptions'!$I11)+('Transport - Residential'!J56*'Transport assumptions'!$M11)</f>
        <v>0</v>
      </c>
      <c r="K79" s="282">
        <f>(K12*'Transport assumptions'!$E11)+('Transport - Residential'!K34*'Transport assumptions'!$I11)+('Transport - Residential'!K56*'Transport assumptions'!$M11)</f>
        <v>0</v>
      </c>
      <c r="L79" s="282">
        <f>(L12*'Transport assumptions'!$E11)+('Transport - Residential'!L34*'Transport assumptions'!$I11)+('Transport - Residential'!L56*'Transport assumptions'!$M11)</f>
        <v>0</v>
      </c>
      <c r="M79" s="282">
        <f>(M12*'Transport assumptions'!$E11)+('Transport - Residential'!M34*'Transport assumptions'!$I11)+('Transport - Residential'!M56*'Transport assumptions'!$M11)</f>
        <v>0</v>
      </c>
      <c r="N79" s="282">
        <f>(N12*'Transport assumptions'!$E11)+('Transport - Residential'!N34*'Transport assumptions'!$I11)+('Transport - Residential'!N56*'Transport assumptions'!$M11)</f>
        <v>0</v>
      </c>
      <c r="O79" s="282">
        <f>(O12*'Transport assumptions'!$E11)+('Transport - Residential'!O34*'Transport assumptions'!$I11)+('Transport - Residential'!O56*'Transport assumptions'!$M11)</f>
        <v>0</v>
      </c>
      <c r="P79" s="282">
        <f>(P12*'Transport assumptions'!$E11)+('Transport - Residential'!P34*'Transport assumptions'!$I11)+('Transport - Residential'!P56*'Transport assumptions'!$M11)</f>
        <v>0</v>
      </c>
      <c r="Q79" s="282">
        <f>(Q12*'Transport assumptions'!$E11)+('Transport - Residential'!Q34*'Transport assumptions'!$I11)+('Transport - Residential'!Q56*'Transport assumptions'!$M11)</f>
        <v>0</v>
      </c>
      <c r="R79" s="282">
        <f>(R12*'Transport assumptions'!$E11)+('Transport - Residential'!R34*'Transport assumptions'!$I11)+('Transport - Residential'!R56*'Transport assumptions'!$M11)</f>
        <v>0</v>
      </c>
      <c r="S79" s="282">
        <f>(S12*'Transport assumptions'!$E11)+('Transport - Residential'!S34*'Transport assumptions'!$I11)+('Transport - Residential'!S56*'Transport assumptions'!$M11)</f>
        <v>0</v>
      </c>
      <c r="T79" s="282">
        <f>(T12*'Transport assumptions'!$E11)+('Transport - Residential'!T34*'Transport assumptions'!$I11)+('Transport - Residential'!T56*'Transport assumptions'!$M11)</f>
        <v>0</v>
      </c>
      <c r="U79" s="282">
        <f>(U12*'Transport assumptions'!$E11)+('Transport - Residential'!U34*'Transport assumptions'!$I11)+('Transport - Residential'!U56*'Transport assumptions'!$M11)</f>
        <v>0</v>
      </c>
      <c r="V79" s="282">
        <f>(V12*'Transport assumptions'!$E11)+('Transport - Residential'!V34*'Transport assumptions'!$I11)+('Transport - Residential'!V56*'Transport assumptions'!$M11)</f>
        <v>0</v>
      </c>
      <c r="W79" s="282">
        <f>(W12*'Transport assumptions'!$E11)+('Transport - Residential'!W34*'Transport assumptions'!$I11)+('Transport - Residential'!W56*'Transport assumptions'!$M11)</f>
        <v>0</v>
      </c>
      <c r="X79" s="282">
        <f>(X12*'Transport assumptions'!$E11)+('Transport - Residential'!X34*'Transport assumptions'!$I11)+('Transport - Residential'!X56*'Transport assumptions'!$M11)</f>
        <v>0</v>
      </c>
      <c r="Y79" s="282">
        <f>(Y12*'Transport assumptions'!$E11)+('Transport - Residential'!Y34*'Transport assumptions'!$I11)+('Transport - Residential'!Y56*'Transport assumptions'!$M11)</f>
        <v>0</v>
      </c>
      <c r="Z79" s="282">
        <f>(Z12*'Transport assumptions'!$E11)+('Transport - Residential'!Z34*'Transport assumptions'!$I11)+('Transport - Residential'!Z56*'Transport assumptions'!$M11)</f>
        <v>0</v>
      </c>
      <c r="AA79" s="282">
        <f>(AA12*'Transport assumptions'!$E11)+('Transport - Residential'!AA34*'Transport assumptions'!$I11)+('Transport - Residential'!AA56*'Transport assumptions'!$M11)</f>
        <v>0</v>
      </c>
      <c r="AB79" s="282">
        <f>(AB12*'Transport assumptions'!$E11)+('Transport - Residential'!AB34*'Transport assumptions'!$I11)+('Transport - Residential'!AB56*'Transport assumptions'!$M11)</f>
        <v>0</v>
      </c>
      <c r="AC79" s="282">
        <f>(AC12*'Transport assumptions'!$E11)+('Transport - Residential'!AC34*'Transport assumptions'!$I11)+('Transport - Residential'!AC56*'Transport assumptions'!$M11)</f>
        <v>0</v>
      </c>
      <c r="AD79" s="282">
        <f>(AD12*'Transport assumptions'!$E11)+('Transport - Residential'!AD34*'Transport assumptions'!$I11)+('Transport - Residential'!AD56*'Transport assumptions'!$M11)</f>
        <v>0</v>
      </c>
      <c r="AE79" s="282">
        <f>(AE12*'Transport assumptions'!$E11)+('Transport - Residential'!AE34*'Transport assumptions'!$I11)+('Transport - Residential'!AE56*'Transport assumptions'!$M11)</f>
        <v>0</v>
      </c>
      <c r="AF79" s="282">
        <f>(AF12*'Transport assumptions'!$E11)+('Transport - Residential'!AF34*'Transport assumptions'!$I11)+('Transport - Residential'!AF56*'Transport assumptions'!$M11)</f>
        <v>0</v>
      </c>
      <c r="AG79" s="282">
        <f>(AG12*'Transport assumptions'!$E11)+('Transport - Residential'!AG34*'Transport assumptions'!$I11)+('Transport - Residential'!AG56*'Transport assumptions'!$M11)</f>
        <v>0</v>
      </c>
      <c r="AH79" s="282">
        <f>(AH12*'Transport assumptions'!$E11)+('Transport - Residential'!AH34*'Transport assumptions'!$I11)+('Transport - Residential'!AH56*'Transport assumptions'!$M11)</f>
        <v>0</v>
      </c>
      <c r="AI79" s="365">
        <f>(AI12*'Transport assumptions'!$E11)+('Transport - Residential'!AI34*'Transport assumptions'!$I11)+('Transport - Residential'!AI56*'Transport assumptions'!$M11)</f>
        <v>0</v>
      </c>
    </row>
    <row r="80" spans="2:35" x14ac:dyDescent="0.25">
      <c r="B80" s="480"/>
      <c r="C80" s="248" t="s">
        <v>105</v>
      </c>
      <c r="D80" s="285" t="s">
        <v>351</v>
      </c>
      <c r="E80" s="282">
        <f>(E13*'Transport assumptions'!$E12)+('Transport - Residential'!E35*'Transport assumptions'!$I12)+('Transport - Residential'!E57*'Transport assumptions'!$M12)</f>
        <v>0</v>
      </c>
      <c r="F80" s="282">
        <f>(F13*'Transport assumptions'!$E12)+('Transport - Residential'!F35*'Transport assumptions'!$I12)+('Transport - Residential'!F57*'Transport assumptions'!$M12)</f>
        <v>0</v>
      </c>
      <c r="G80" s="282">
        <f>(G13*'Transport assumptions'!$E12)+('Transport - Residential'!G35*'Transport assumptions'!$I12)+('Transport - Residential'!G57*'Transport assumptions'!$M12)</f>
        <v>0</v>
      </c>
      <c r="H80" s="282">
        <f>(H13*'Transport assumptions'!$E12)+('Transport - Residential'!H35*'Transport assumptions'!$I12)+('Transport - Residential'!H57*'Transport assumptions'!$M12)</f>
        <v>0</v>
      </c>
      <c r="I80" s="282">
        <f>(I13*'Transport assumptions'!$E12)+('Transport - Residential'!I35*'Transport assumptions'!$I12)+('Transport - Residential'!I57*'Transport assumptions'!$M12)</f>
        <v>0</v>
      </c>
      <c r="J80" s="282">
        <f>(J13*'Transport assumptions'!$E12)+('Transport - Residential'!J35*'Transport assumptions'!$I12)+('Transport - Residential'!J57*'Transport assumptions'!$M12)</f>
        <v>0</v>
      </c>
      <c r="K80" s="282">
        <f>(K13*'Transport assumptions'!$E12)+('Transport - Residential'!K35*'Transport assumptions'!$I12)+('Transport - Residential'!K57*'Transport assumptions'!$M12)</f>
        <v>0</v>
      </c>
      <c r="L80" s="282">
        <f>(L13*'Transport assumptions'!$E12)+('Transport - Residential'!L35*'Transport assumptions'!$I12)+('Transport - Residential'!L57*'Transport assumptions'!$M12)</f>
        <v>0</v>
      </c>
      <c r="M80" s="282">
        <f>(M13*'Transport assumptions'!$E12)+('Transport - Residential'!M35*'Transport assumptions'!$I12)+('Transport - Residential'!M57*'Transport assumptions'!$M12)</f>
        <v>0</v>
      </c>
      <c r="N80" s="282">
        <f>(N13*'Transport assumptions'!$E12)+('Transport - Residential'!N35*'Transport assumptions'!$I12)+('Transport - Residential'!N57*'Transport assumptions'!$M12)</f>
        <v>0</v>
      </c>
      <c r="O80" s="282">
        <f>(O13*'Transport assumptions'!$E12)+('Transport - Residential'!O35*'Transport assumptions'!$I12)+('Transport - Residential'!O57*'Transport assumptions'!$M12)</f>
        <v>0</v>
      </c>
      <c r="P80" s="282">
        <f>(P13*'Transport assumptions'!$E12)+('Transport - Residential'!P35*'Transport assumptions'!$I12)+('Transport - Residential'!P57*'Transport assumptions'!$M12)</f>
        <v>0</v>
      </c>
      <c r="Q80" s="282">
        <f>(Q13*'Transport assumptions'!$E12)+('Transport - Residential'!Q35*'Transport assumptions'!$I12)+('Transport - Residential'!Q57*'Transport assumptions'!$M12)</f>
        <v>0</v>
      </c>
      <c r="R80" s="282">
        <f>(R13*'Transport assumptions'!$E12)+('Transport - Residential'!R35*'Transport assumptions'!$I12)+('Transport - Residential'!R57*'Transport assumptions'!$M12)</f>
        <v>0</v>
      </c>
      <c r="S80" s="282">
        <f>(S13*'Transport assumptions'!$E12)+('Transport - Residential'!S35*'Transport assumptions'!$I12)+('Transport - Residential'!S57*'Transport assumptions'!$M12)</f>
        <v>0</v>
      </c>
      <c r="T80" s="282">
        <f>(T13*'Transport assumptions'!$E12)+('Transport - Residential'!T35*'Transport assumptions'!$I12)+('Transport - Residential'!T57*'Transport assumptions'!$M12)</f>
        <v>0</v>
      </c>
      <c r="U80" s="282">
        <f>(U13*'Transport assumptions'!$E12)+('Transport - Residential'!U35*'Transport assumptions'!$I12)+('Transport - Residential'!U57*'Transport assumptions'!$M12)</f>
        <v>0</v>
      </c>
      <c r="V80" s="282">
        <f>(V13*'Transport assumptions'!$E12)+('Transport - Residential'!V35*'Transport assumptions'!$I12)+('Transport - Residential'!V57*'Transport assumptions'!$M12)</f>
        <v>0</v>
      </c>
      <c r="W80" s="282">
        <f>(W13*'Transport assumptions'!$E12)+('Transport - Residential'!W35*'Transport assumptions'!$I12)+('Transport - Residential'!W57*'Transport assumptions'!$M12)</f>
        <v>0</v>
      </c>
      <c r="X80" s="282">
        <f>(X13*'Transport assumptions'!$E12)+('Transport - Residential'!X35*'Transport assumptions'!$I12)+('Transport - Residential'!X57*'Transport assumptions'!$M12)</f>
        <v>0</v>
      </c>
      <c r="Y80" s="282">
        <f>(Y13*'Transport assumptions'!$E12)+('Transport - Residential'!Y35*'Transport assumptions'!$I12)+('Transport - Residential'!Y57*'Transport assumptions'!$M12)</f>
        <v>0</v>
      </c>
      <c r="Z80" s="282">
        <f>(Z13*'Transport assumptions'!$E12)+('Transport - Residential'!Z35*'Transport assumptions'!$I12)+('Transport - Residential'!Z57*'Transport assumptions'!$M12)</f>
        <v>0</v>
      </c>
      <c r="AA80" s="282">
        <f>(AA13*'Transport assumptions'!$E12)+('Transport - Residential'!AA35*'Transport assumptions'!$I12)+('Transport - Residential'!AA57*'Transport assumptions'!$M12)</f>
        <v>0</v>
      </c>
      <c r="AB80" s="282">
        <f>(AB13*'Transport assumptions'!$E12)+('Transport - Residential'!AB35*'Transport assumptions'!$I12)+('Transport - Residential'!AB57*'Transport assumptions'!$M12)</f>
        <v>0</v>
      </c>
      <c r="AC80" s="282">
        <f>(AC13*'Transport assumptions'!$E12)+('Transport - Residential'!AC35*'Transport assumptions'!$I12)+('Transport - Residential'!AC57*'Transport assumptions'!$M12)</f>
        <v>0</v>
      </c>
      <c r="AD80" s="282">
        <f>(AD13*'Transport assumptions'!$E12)+('Transport - Residential'!AD35*'Transport assumptions'!$I12)+('Transport - Residential'!AD57*'Transport assumptions'!$M12)</f>
        <v>0</v>
      </c>
      <c r="AE80" s="282">
        <f>(AE13*'Transport assumptions'!$E12)+('Transport - Residential'!AE35*'Transport assumptions'!$I12)+('Transport - Residential'!AE57*'Transport assumptions'!$M12)</f>
        <v>0</v>
      </c>
      <c r="AF80" s="282">
        <f>(AF13*'Transport assumptions'!$E12)+('Transport - Residential'!AF35*'Transport assumptions'!$I12)+('Transport - Residential'!AF57*'Transport assumptions'!$M12)</f>
        <v>0</v>
      </c>
      <c r="AG80" s="282">
        <f>(AG13*'Transport assumptions'!$E12)+('Transport - Residential'!AG35*'Transport assumptions'!$I12)+('Transport - Residential'!AG57*'Transport assumptions'!$M12)</f>
        <v>0</v>
      </c>
      <c r="AH80" s="282">
        <f>(AH13*'Transport assumptions'!$E12)+('Transport - Residential'!AH35*'Transport assumptions'!$I12)+('Transport - Residential'!AH57*'Transport assumptions'!$M12)</f>
        <v>0</v>
      </c>
      <c r="AI80" s="365">
        <f>(AI13*'Transport assumptions'!$E12)+('Transport - Residential'!AI35*'Transport assumptions'!$I12)+('Transport - Residential'!AI57*'Transport assumptions'!$M12)</f>
        <v>0</v>
      </c>
    </row>
    <row r="81" spans="2:35" x14ac:dyDescent="0.25">
      <c r="B81" s="480"/>
      <c r="C81" s="248" t="s">
        <v>106</v>
      </c>
      <c r="D81" s="285" t="s">
        <v>351</v>
      </c>
      <c r="E81" s="282">
        <f>(E14*'Transport assumptions'!$E13)+('Transport - Residential'!E36*'Transport assumptions'!$I13)+('Transport - Residential'!E58*'Transport assumptions'!$M13)</f>
        <v>0</v>
      </c>
      <c r="F81" s="282">
        <f>(F14*'Transport assumptions'!$E13)+('Transport - Residential'!F36*'Transport assumptions'!$I13)+('Transport - Residential'!F58*'Transport assumptions'!$M13)</f>
        <v>0</v>
      </c>
      <c r="G81" s="282">
        <f>(G14*'Transport assumptions'!$E13)+('Transport - Residential'!G36*'Transport assumptions'!$I13)+('Transport - Residential'!G58*'Transport assumptions'!$M13)</f>
        <v>0</v>
      </c>
      <c r="H81" s="282">
        <f>(H14*'Transport assumptions'!$E13)+('Transport - Residential'!H36*'Transport assumptions'!$I13)+('Transport - Residential'!H58*'Transport assumptions'!$M13)</f>
        <v>0</v>
      </c>
      <c r="I81" s="282">
        <f>(I14*'Transport assumptions'!$E13)+('Transport - Residential'!I36*'Transport assumptions'!$I13)+('Transport - Residential'!I58*'Transport assumptions'!$M13)</f>
        <v>0</v>
      </c>
      <c r="J81" s="282">
        <f>(J14*'Transport assumptions'!$E13)+('Transport - Residential'!J36*'Transport assumptions'!$I13)+('Transport - Residential'!J58*'Transport assumptions'!$M13)</f>
        <v>0</v>
      </c>
      <c r="K81" s="282">
        <f>(K14*'Transport assumptions'!$E13)+('Transport - Residential'!K36*'Transport assumptions'!$I13)+('Transport - Residential'!K58*'Transport assumptions'!$M13)</f>
        <v>0</v>
      </c>
      <c r="L81" s="282">
        <f>(L14*'Transport assumptions'!$E13)+('Transport - Residential'!L36*'Transport assumptions'!$I13)+('Transport - Residential'!L58*'Transport assumptions'!$M13)</f>
        <v>0</v>
      </c>
      <c r="M81" s="282">
        <f>(M14*'Transport assumptions'!$E13)+('Transport - Residential'!M36*'Transport assumptions'!$I13)+('Transport - Residential'!M58*'Transport assumptions'!$M13)</f>
        <v>0</v>
      </c>
      <c r="N81" s="282">
        <f>(N14*'Transport assumptions'!$E13)+('Transport - Residential'!N36*'Transport assumptions'!$I13)+('Transport - Residential'!N58*'Transport assumptions'!$M13)</f>
        <v>0</v>
      </c>
      <c r="O81" s="282">
        <f>(O14*'Transport assumptions'!$E13)+('Transport - Residential'!O36*'Transport assumptions'!$I13)+('Transport - Residential'!O58*'Transport assumptions'!$M13)</f>
        <v>0</v>
      </c>
      <c r="P81" s="282">
        <f>(P14*'Transport assumptions'!$E13)+('Transport - Residential'!P36*'Transport assumptions'!$I13)+('Transport - Residential'!P58*'Transport assumptions'!$M13)</f>
        <v>0</v>
      </c>
      <c r="Q81" s="282">
        <f>(Q14*'Transport assumptions'!$E13)+('Transport - Residential'!Q36*'Transport assumptions'!$I13)+('Transport - Residential'!Q58*'Transport assumptions'!$M13)</f>
        <v>0</v>
      </c>
      <c r="R81" s="282">
        <f>(R14*'Transport assumptions'!$E13)+('Transport - Residential'!R36*'Transport assumptions'!$I13)+('Transport - Residential'!R58*'Transport assumptions'!$M13)</f>
        <v>0</v>
      </c>
      <c r="S81" s="282">
        <f>(S14*'Transport assumptions'!$E13)+('Transport - Residential'!S36*'Transport assumptions'!$I13)+('Transport - Residential'!S58*'Transport assumptions'!$M13)</f>
        <v>0</v>
      </c>
      <c r="T81" s="282">
        <f>(T14*'Transport assumptions'!$E13)+('Transport - Residential'!T36*'Transport assumptions'!$I13)+('Transport - Residential'!T58*'Transport assumptions'!$M13)</f>
        <v>0</v>
      </c>
      <c r="U81" s="282">
        <f>(U14*'Transport assumptions'!$E13)+('Transport - Residential'!U36*'Transport assumptions'!$I13)+('Transport - Residential'!U58*'Transport assumptions'!$M13)</f>
        <v>0</v>
      </c>
      <c r="V81" s="282">
        <f>(V14*'Transport assumptions'!$E13)+('Transport - Residential'!V36*'Transport assumptions'!$I13)+('Transport - Residential'!V58*'Transport assumptions'!$M13)</f>
        <v>0</v>
      </c>
      <c r="W81" s="282">
        <f>(W14*'Transport assumptions'!$E13)+('Transport - Residential'!W36*'Transport assumptions'!$I13)+('Transport - Residential'!W58*'Transport assumptions'!$M13)</f>
        <v>0</v>
      </c>
      <c r="X81" s="282">
        <f>(X14*'Transport assumptions'!$E13)+('Transport - Residential'!X36*'Transport assumptions'!$I13)+('Transport - Residential'!X58*'Transport assumptions'!$M13)</f>
        <v>0</v>
      </c>
      <c r="Y81" s="282">
        <f>(Y14*'Transport assumptions'!$E13)+('Transport - Residential'!Y36*'Transport assumptions'!$I13)+('Transport - Residential'!Y58*'Transport assumptions'!$M13)</f>
        <v>0</v>
      </c>
      <c r="Z81" s="282">
        <f>(Z14*'Transport assumptions'!$E13)+('Transport - Residential'!Z36*'Transport assumptions'!$I13)+('Transport - Residential'!Z58*'Transport assumptions'!$M13)</f>
        <v>0</v>
      </c>
      <c r="AA81" s="282">
        <f>(AA14*'Transport assumptions'!$E13)+('Transport - Residential'!AA36*'Transport assumptions'!$I13)+('Transport - Residential'!AA58*'Transport assumptions'!$M13)</f>
        <v>0</v>
      </c>
      <c r="AB81" s="282">
        <f>(AB14*'Transport assumptions'!$E13)+('Transport - Residential'!AB36*'Transport assumptions'!$I13)+('Transport - Residential'!AB58*'Transport assumptions'!$M13)</f>
        <v>0</v>
      </c>
      <c r="AC81" s="282">
        <f>(AC14*'Transport assumptions'!$E13)+('Transport - Residential'!AC36*'Transport assumptions'!$I13)+('Transport - Residential'!AC58*'Transport assumptions'!$M13)</f>
        <v>0</v>
      </c>
      <c r="AD81" s="282">
        <f>(AD14*'Transport assumptions'!$E13)+('Transport - Residential'!AD36*'Transport assumptions'!$I13)+('Transport - Residential'!AD58*'Transport assumptions'!$M13)</f>
        <v>0</v>
      </c>
      <c r="AE81" s="282">
        <f>(AE14*'Transport assumptions'!$E13)+('Transport - Residential'!AE36*'Transport assumptions'!$I13)+('Transport - Residential'!AE58*'Transport assumptions'!$M13)</f>
        <v>0</v>
      </c>
      <c r="AF81" s="282">
        <f>(AF14*'Transport assumptions'!$E13)+('Transport - Residential'!AF36*'Transport assumptions'!$I13)+('Transport - Residential'!AF58*'Transport assumptions'!$M13)</f>
        <v>0</v>
      </c>
      <c r="AG81" s="282">
        <f>(AG14*'Transport assumptions'!$E13)+('Transport - Residential'!AG36*'Transport assumptions'!$I13)+('Transport - Residential'!AG58*'Transport assumptions'!$M13)</f>
        <v>0</v>
      </c>
      <c r="AH81" s="282">
        <f>(AH14*'Transport assumptions'!$E13)+('Transport - Residential'!AH36*'Transport assumptions'!$I13)+('Transport - Residential'!AH58*'Transport assumptions'!$M13)</f>
        <v>0</v>
      </c>
      <c r="AI81" s="365">
        <f>(AI14*'Transport assumptions'!$E13)+('Transport - Residential'!AI36*'Transport assumptions'!$I13)+('Transport - Residential'!AI58*'Transport assumptions'!$M13)</f>
        <v>0</v>
      </c>
    </row>
    <row r="82" spans="2:35" x14ac:dyDescent="0.25">
      <c r="B82" s="480"/>
      <c r="C82" s="250" t="s">
        <v>107</v>
      </c>
      <c r="D82" s="285" t="s">
        <v>351</v>
      </c>
      <c r="E82" s="282">
        <f>(E15*'Transport assumptions'!$E14)+('Transport - Residential'!E37*'Transport assumptions'!$I14)+('Transport - Residential'!E59*'Transport assumptions'!$M14)</f>
        <v>0</v>
      </c>
      <c r="F82" s="282">
        <f>(F15*'Transport assumptions'!$E14)+('Transport - Residential'!F37*'Transport assumptions'!$I14)+('Transport - Residential'!F59*'Transport assumptions'!$M14)</f>
        <v>0</v>
      </c>
      <c r="G82" s="282">
        <f>(G15*'Transport assumptions'!$E14)+('Transport - Residential'!G37*'Transport assumptions'!$I14)+('Transport - Residential'!G59*'Transport assumptions'!$M14)</f>
        <v>0</v>
      </c>
      <c r="H82" s="282">
        <f>(H15*'Transport assumptions'!$E14)+('Transport - Residential'!H37*'Transport assumptions'!$I14)+('Transport - Residential'!H59*'Transport assumptions'!$M14)</f>
        <v>0</v>
      </c>
      <c r="I82" s="282">
        <f>(I15*'Transport assumptions'!$E14)+('Transport - Residential'!I37*'Transport assumptions'!$I14)+('Transport - Residential'!I59*'Transport assumptions'!$M14)</f>
        <v>0</v>
      </c>
      <c r="J82" s="282">
        <f>(J15*'Transport assumptions'!$E14)+('Transport - Residential'!J37*'Transport assumptions'!$I14)+('Transport - Residential'!J59*'Transport assumptions'!$M14)</f>
        <v>0</v>
      </c>
      <c r="K82" s="282">
        <f>(K15*'Transport assumptions'!$E14)+('Transport - Residential'!K37*'Transport assumptions'!$I14)+('Transport - Residential'!K59*'Transport assumptions'!$M14)</f>
        <v>0</v>
      </c>
      <c r="L82" s="282">
        <f>(L15*'Transport assumptions'!$E14)+('Transport - Residential'!L37*'Transport assumptions'!$I14)+('Transport - Residential'!L59*'Transport assumptions'!$M14)</f>
        <v>0</v>
      </c>
      <c r="M82" s="282">
        <f>(M15*'Transport assumptions'!$E14)+('Transport - Residential'!M37*'Transport assumptions'!$I14)+('Transport - Residential'!M59*'Transport assumptions'!$M14)</f>
        <v>0</v>
      </c>
      <c r="N82" s="282">
        <f>(N15*'Transport assumptions'!$E14)+('Transport - Residential'!N37*'Transport assumptions'!$I14)+('Transport - Residential'!N59*'Transport assumptions'!$M14)</f>
        <v>0</v>
      </c>
      <c r="O82" s="282">
        <f>(O15*'Transport assumptions'!$E14)+('Transport - Residential'!O37*'Transport assumptions'!$I14)+('Transport - Residential'!O59*'Transport assumptions'!$M14)</f>
        <v>0</v>
      </c>
      <c r="P82" s="282">
        <f>(P15*'Transport assumptions'!$E14)+('Transport - Residential'!P37*'Transport assumptions'!$I14)+('Transport - Residential'!P59*'Transport assumptions'!$M14)</f>
        <v>0</v>
      </c>
      <c r="Q82" s="282">
        <f>(Q15*'Transport assumptions'!$E14)+('Transport - Residential'!Q37*'Transport assumptions'!$I14)+('Transport - Residential'!Q59*'Transport assumptions'!$M14)</f>
        <v>0</v>
      </c>
      <c r="R82" s="282">
        <f>(R15*'Transport assumptions'!$E14)+('Transport - Residential'!R37*'Transport assumptions'!$I14)+('Transport - Residential'!R59*'Transport assumptions'!$M14)</f>
        <v>0</v>
      </c>
      <c r="S82" s="282">
        <f>(S15*'Transport assumptions'!$E14)+('Transport - Residential'!S37*'Transport assumptions'!$I14)+('Transport - Residential'!S59*'Transport assumptions'!$M14)</f>
        <v>0</v>
      </c>
      <c r="T82" s="282">
        <f>(T15*'Transport assumptions'!$E14)+('Transport - Residential'!T37*'Transport assumptions'!$I14)+('Transport - Residential'!T59*'Transport assumptions'!$M14)</f>
        <v>0</v>
      </c>
      <c r="U82" s="282">
        <f>(U15*'Transport assumptions'!$E14)+('Transport - Residential'!U37*'Transport assumptions'!$I14)+('Transport - Residential'!U59*'Transport assumptions'!$M14)</f>
        <v>0</v>
      </c>
      <c r="V82" s="282">
        <f>(V15*'Transport assumptions'!$E14)+('Transport - Residential'!V37*'Transport assumptions'!$I14)+('Transport - Residential'!V59*'Transport assumptions'!$M14)</f>
        <v>0</v>
      </c>
      <c r="W82" s="282">
        <f>(W15*'Transport assumptions'!$E14)+('Transport - Residential'!W37*'Transport assumptions'!$I14)+('Transport - Residential'!W59*'Transport assumptions'!$M14)</f>
        <v>0</v>
      </c>
      <c r="X82" s="282">
        <f>(X15*'Transport assumptions'!$E14)+('Transport - Residential'!X37*'Transport assumptions'!$I14)+('Transport - Residential'!X59*'Transport assumptions'!$M14)</f>
        <v>0</v>
      </c>
      <c r="Y82" s="282">
        <f>(Y15*'Transport assumptions'!$E14)+('Transport - Residential'!Y37*'Transport assumptions'!$I14)+('Transport - Residential'!Y59*'Transport assumptions'!$M14)</f>
        <v>0</v>
      </c>
      <c r="Z82" s="282">
        <f>(Z15*'Transport assumptions'!$E14)+('Transport - Residential'!Z37*'Transport assumptions'!$I14)+('Transport - Residential'!Z59*'Transport assumptions'!$M14)</f>
        <v>0</v>
      </c>
      <c r="AA82" s="282">
        <f>(AA15*'Transport assumptions'!$E14)+('Transport - Residential'!AA37*'Transport assumptions'!$I14)+('Transport - Residential'!AA59*'Transport assumptions'!$M14)</f>
        <v>0</v>
      </c>
      <c r="AB82" s="282">
        <f>(AB15*'Transport assumptions'!$E14)+('Transport - Residential'!AB37*'Transport assumptions'!$I14)+('Transport - Residential'!AB59*'Transport assumptions'!$M14)</f>
        <v>0</v>
      </c>
      <c r="AC82" s="282">
        <f>(AC15*'Transport assumptions'!$E14)+('Transport - Residential'!AC37*'Transport assumptions'!$I14)+('Transport - Residential'!AC59*'Transport assumptions'!$M14)</f>
        <v>0</v>
      </c>
      <c r="AD82" s="282">
        <f>(AD15*'Transport assumptions'!$E14)+('Transport - Residential'!AD37*'Transport assumptions'!$I14)+('Transport - Residential'!AD59*'Transport assumptions'!$M14)</f>
        <v>0</v>
      </c>
      <c r="AE82" s="282">
        <f>(AE15*'Transport assumptions'!$E14)+('Transport - Residential'!AE37*'Transport assumptions'!$I14)+('Transport - Residential'!AE59*'Transport assumptions'!$M14)</f>
        <v>0</v>
      </c>
      <c r="AF82" s="282">
        <f>(AF15*'Transport assumptions'!$E14)+('Transport - Residential'!AF37*'Transport assumptions'!$I14)+('Transport - Residential'!AF59*'Transport assumptions'!$M14)</f>
        <v>0</v>
      </c>
      <c r="AG82" s="282">
        <f>(AG15*'Transport assumptions'!$E14)+('Transport - Residential'!AG37*'Transport assumptions'!$I14)+('Transport - Residential'!AG59*'Transport assumptions'!$M14)</f>
        <v>0</v>
      </c>
      <c r="AH82" s="282">
        <f>(AH15*'Transport assumptions'!$E14)+('Transport - Residential'!AH37*'Transport assumptions'!$I14)+('Transport - Residential'!AH59*'Transport assumptions'!$M14)</f>
        <v>0</v>
      </c>
      <c r="AI82" s="365">
        <f>(AI15*'Transport assumptions'!$E14)+('Transport - Residential'!AI37*'Transport assumptions'!$I14)+('Transport - Residential'!AI59*'Transport assumptions'!$M14)</f>
        <v>0</v>
      </c>
    </row>
    <row r="83" spans="2:35" x14ac:dyDescent="0.25">
      <c r="B83" s="480" t="s">
        <v>108</v>
      </c>
      <c r="C83" s="248" t="s">
        <v>101</v>
      </c>
      <c r="D83" s="285" t="s">
        <v>351</v>
      </c>
      <c r="E83" s="282">
        <f>(E16*'Transport assumptions'!$E15)+('Transport - Residential'!E38*'Transport assumptions'!$I15)+('Transport - Residential'!E60*'Transport assumptions'!$M15)</f>
        <v>0</v>
      </c>
      <c r="F83" s="282">
        <f>(F16*'Transport assumptions'!$E15)+('Transport - Residential'!F38*'Transport assumptions'!$I15)+('Transport - Residential'!F60*'Transport assumptions'!$M15)</f>
        <v>0</v>
      </c>
      <c r="G83" s="282">
        <f>(G16*'Transport assumptions'!$E15)+('Transport - Residential'!G38*'Transport assumptions'!$I15)+('Transport - Residential'!G60*'Transport assumptions'!$M15)</f>
        <v>0</v>
      </c>
      <c r="H83" s="282">
        <f>(H16*'Transport assumptions'!$E15)+('Transport - Residential'!H38*'Transport assumptions'!$I15)+('Transport - Residential'!H60*'Transport assumptions'!$M15)</f>
        <v>0</v>
      </c>
      <c r="I83" s="282">
        <f>(I16*'Transport assumptions'!$E15)+('Transport - Residential'!I38*'Transport assumptions'!$I15)+('Transport - Residential'!I60*'Transport assumptions'!$M15)</f>
        <v>0</v>
      </c>
      <c r="J83" s="282">
        <f>(J16*'Transport assumptions'!$E15)+('Transport - Residential'!J38*'Transport assumptions'!$I15)+('Transport - Residential'!J60*'Transport assumptions'!$M15)</f>
        <v>0</v>
      </c>
      <c r="K83" s="282">
        <f>(K16*'Transport assumptions'!$E15)+('Transport - Residential'!K38*'Transport assumptions'!$I15)+('Transport - Residential'!K60*'Transport assumptions'!$M15)</f>
        <v>0</v>
      </c>
      <c r="L83" s="282">
        <f>(L16*'Transport assumptions'!$E15)+('Transport - Residential'!L38*'Transport assumptions'!$I15)+('Transport - Residential'!L60*'Transport assumptions'!$M15)</f>
        <v>0</v>
      </c>
      <c r="M83" s="282">
        <f>(M16*'Transport assumptions'!$E15)+('Transport - Residential'!M38*'Transport assumptions'!$I15)+('Transport - Residential'!M60*'Transport assumptions'!$M15)</f>
        <v>0</v>
      </c>
      <c r="N83" s="282">
        <f>(N16*'Transport assumptions'!$E15)+('Transport - Residential'!N38*'Transport assumptions'!$I15)+('Transport - Residential'!N60*'Transport assumptions'!$M15)</f>
        <v>0</v>
      </c>
      <c r="O83" s="282">
        <f>(O16*'Transport assumptions'!$E15)+('Transport - Residential'!O38*'Transport assumptions'!$I15)+('Transport - Residential'!O60*'Transport assumptions'!$M15)</f>
        <v>0</v>
      </c>
      <c r="P83" s="282">
        <f>(P16*'Transport assumptions'!$E15)+('Transport - Residential'!P38*'Transport assumptions'!$I15)+('Transport - Residential'!P60*'Transport assumptions'!$M15)</f>
        <v>0</v>
      </c>
      <c r="Q83" s="282">
        <f>(Q16*'Transport assumptions'!$E15)+('Transport - Residential'!Q38*'Transport assumptions'!$I15)+('Transport - Residential'!Q60*'Transport assumptions'!$M15)</f>
        <v>0</v>
      </c>
      <c r="R83" s="282">
        <f>(R16*'Transport assumptions'!$E15)+('Transport - Residential'!R38*'Transport assumptions'!$I15)+('Transport - Residential'!R60*'Transport assumptions'!$M15)</f>
        <v>0</v>
      </c>
      <c r="S83" s="282">
        <f>(S16*'Transport assumptions'!$E15)+('Transport - Residential'!S38*'Transport assumptions'!$I15)+('Transport - Residential'!S60*'Transport assumptions'!$M15)</f>
        <v>0</v>
      </c>
      <c r="T83" s="282">
        <f>(T16*'Transport assumptions'!$E15)+('Transport - Residential'!T38*'Transport assumptions'!$I15)+('Transport - Residential'!T60*'Transport assumptions'!$M15)</f>
        <v>0</v>
      </c>
      <c r="U83" s="282">
        <f>(U16*'Transport assumptions'!$E15)+('Transport - Residential'!U38*'Transport assumptions'!$I15)+('Transport - Residential'!U60*'Transport assumptions'!$M15)</f>
        <v>0</v>
      </c>
      <c r="V83" s="282">
        <f>(V16*'Transport assumptions'!$E15)+('Transport - Residential'!V38*'Transport assumptions'!$I15)+('Transport - Residential'!V60*'Transport assumptions'!$M15)</f>
        <v>0</v>
      </c>
      <c r="W83" s="282">
        <f>(W16*'Transport assumptions'!$E15)+('Transport - Residential'!W38*'Transport assumptions'!$I15)+('Transport - Residential'!W60*'Transport assumptions'!$M15)</f>
        <v>0</v>
      </c>
      <c r="X83" s="282">
        <f>(X16*'Transport assumptions'!$E15)+('Transport - Residential'!X38*'Transport assumptions'!$I15)+('Transport - Residential'!X60*'Transport assumptions'!$M15)</f>
        <v>0</v>
      </c>
      <c r="Y83" s="282">
        <f>(Y16*'Transport assumptions'!$E15)+('Transport - Residential'!Y38*'Transport assumptions'!$I15)+('Transport - Residential'!Y60*'Transport assumptions'!$M15)</f>
        <v>0</v>
      </c>
      <c r="Z83" s="282">
        <f>(Z16*'Transport assumptions'!$E15)+('Transport - Residential'!Z38*'Transport assumptions'!$I15)+('Transport - Residential'!Z60*'Transport assumptions'!$M15)</f>
        <v>0</v>
      </c>
      <c r="AA83" s="282">
        <f>(AA16*'Transport assumptions'!$E15)+('Transport - Residential'!AA38*'Transport assumptions'!$I15)+('Transport - Residential'!AA60*'Transport assumptions'!$M15)</f>
        <v>0</v>
      </c>
      <c r="AB83" s="282">
        <f>(AB16*'Transport assumptions'!$E15)+('Transport - Residential'!AB38*'Transport assumptions'!$I15)+('Transport - Residential'!AB60*'Transport assumptions'!$M15)</f>
        <v>0</v>
      </c>
      <c r="AC83" s="282">
        <f>(AC16*'Transport assumptions'!$E15)+('Transport - Residential'!AC38*'Transport assumptions'!$I15)+('Transport - Residential'!AC60*'Transport assumptions'!$M15)</f>
        <v>0</v>
      </c>
      <c r="AD83" s="282">
        <f>(AD16*'Transport assumptions'!$E15)+('Transport - Residential'!AD38*'Transport assumptions'!$I15)+('Transport - Residential'!AD60*'Transport assumptions'!$M15)</f>
        <v>0</v>
      </c>
      <c r="AE83" s="282">
        <f>(AE16*'Transport assumptions'!$E15)+('Transport - Residential'!AE38*'Transport assumptions'!$I15)+('Transport - Residential'!AE60*'Transport assumptions'!$M15)</f>
        <v>0</v>
      </c>
      <c r="AF83" s="282">
        <f>(AF16*'Transport assumptions'!$E15)+('Transport - Residential'!AF38*'Transport assumptions'!$I15)+('Transport - Residential'!AF60*'Transport assumptions'!$M15)</f>
        <v>0</v>
      </c>
      <c r="AG83" s="282">
        <f>(AG16*'Transport assumptions'!$E15)+('Transport - Residential'!AG38*'Transport assumptions'!$I15)+('Transport - Residential'!AG60*'Transport assumptions'!$M15)</f>
        <v>0</v>
      </c>
      <c r="AH83" s="282">
        <f>(AH16*'Transport assumptions'!$E15)+('Transport - Residential'!AH38*'Transport assumptions'!$I15)+('Transport - Residential'!AH60*'Transport assumptions'!$M15)</f>
        <v>0</v>
      </c>
      <c r="AI83" s="365">
        <f>(AI16*'Transport assumptions'!$E15)+('Transport - Residential'!AI38*'Transport assumptions'!$I15)+('Transport - Residential'!AI60*'Transport assumptions'!$M15)</f>
        <v>0</v>
      </c>
    </row>
    <row r="84" spans="2:35" x14ac:dyDescent="0.25">
      <c r="B84" s="480"/>
      <c r="C84" s="248" t="s">
        <v>104</v>
      </c>
      <c r="D84" s="285" t="s">
        <v>351</v>
      </c>
      <c r="E84" s="282">
        <f>(E17*'Transport assumptions'!$E16)+('Transport - Residential'!E39*'Transport assumptions'!$I16)+('Transport - Residential'!E61*'Transport assumptions'!$M16)</f>
        <v>0</v>
      </c>
      <c r="F84" s="282">
        <f>(F17*'Transport assumptions'!$E16)+('Transport - Residential'!F39*'Transport assumptions'!$I16)+('Transport - Residential'!F61*'Transport assumptions'!$M16)</f>
        <v>0</v>
      </c>
      <c r="G84" s="282">
        <f>(G17*'Transport assumptions'!$E16)+('Transport - Residential'!G39*'Transport assumptions'!$I16)+('Transport - Residential'!G61*'Transport assumptions'!$M16)</f>
        <v>0</v>
      </c>
      <c r="H84" s="282">
        <f>(H17*'Transport assumptions'!$E16)+('Transport - Residential'!H39*'Transport assumptions'!$I16)+('Transport - Residential'!H61*'Transport assumptions'!$M16)</f>
        <v>0</v>
      </c>
      <c r="I84" s="282">
        <f>(I17*'Transport assumptions'!$E16)+('Transport - Residential'!I39*'Transport assumptions'!$I16)+('Transport - Residential'!I61*'Transport assumptions'!$M16)</f>
        <v>0</v>
      </c>
      <c r="J84" s="282">
        <f>(J17*'Transport assumptions'!$E16)+('Transport - Residential'!J39*'Transport assumptions'!$I16)+('Transport - Residential'!J61*'Transport assumptions'!$M16)</f>
        <v>0</v>
      </c>
      <c r="K84" s="282">
        <f>(K17*'Transport assumptions'!$E16)+('Transport - Residential'!K39*'Transport assumptions'!$I16)+('Transport - Residential'!K61*'Transport assumptions'!$M16)</f>
        <v>0</v>
      </c>
      <c r="L84" s="282">
        <f>(L17*'Transport assumptions'!$E16)+('Transport - Residential'!L39*'Transport assumptions'!$I16)+('Transport - Residential'!L61*'Transport assumptions'!$M16)</f>
        <v>0</v>
      </c>
      <c r="M84" s="282">
        <f>(M17*'Transport assumptions'!$E16)+('Transport - Residential'!M39*'Transport assumptions'!$I16)+('Transport - Residential'!M61*'Transport assumptions'!$M16)</f>
        <v>0</v>
      </c>
      <c r="N84" s="282">
        <f>(N17*'Transport assumptions'!$E16)+('Transport - Residential'!N39*'Transport assumptions'!$I16)+('Transport - Residential'!N61*'Transport assumptions'!$M16)</f>
        <v>0</v>
      </c>
      <c r="O84" s="282">
        <f>(O17*'Transport assumptions'!$E16)+('Transport - Residential'!O39*'Transport assumptions'!$I16)+('Transport - Residential'!O61*'Transport assumptions'!$M16)</f>
        <v>0</v>
      </c>
      <c r="P84" s="282">
        <f>(P17*'Transport assumptions'!$E16)+('Transport - Residential'!P39*'Transport assumptions'!$I16)+('Transport - Residential'!P61*'Transport assumptions'!$M16)</f>
        <v>0</v>
      </c>
      <c r="Q84" s="282">
        <f>(Q17*'Transport assumptions'!$E16)+('Transport - Residential'!Q39*'Transport assumptions'!$I16)+('Transport - Residential'!Q61*'Transport assumptions'!$M16)</f>
        <v>0</v>
      </c>
      <c r="R84" s="282">
        <f>(R17*'Transport assumptions'!$E16)+('Transport - Residential'!R39*'Transport assumptions'!$I16)+('Transport - Residential'!R61*'Transport assumptions'!$M16)</f>
        <v>0</v>
      </c>
      <c r="S84" s="282">
        <f>(S17*'Transport assumptions'!$E16)+('Transport - Residential'!S39*'Transport assumptions'!$I16)+('Transport - Residential'!S61*'Transport assumptions'!$M16)</f>
        <v>0</v>
      </c>
      <c r="T84" s="282">
        <f>(T17*'Transport assumptions'!$E16)+('Transport - Residential'!T39*'Transport assumptions'!$I16)+('Transport - Residential'!T61*'Transport assumptions'!$M16)</f>
        <v>0</v>
      </c>
      <c r="U84" s="282">
        <f>(U17*'Transport assumptions'!$E16)+('Transport - Residential'!U39*'Transport assumptions'!$I16)+('Transport - Residential'!U61*'Transport assumptions'!$M16)</f>
        <v>0</v>
      </c>
      <c r="V84" s="282">
        <f>(V17*'Transport assumptions'!$E16)+('Transport - Residential'!V39*'Transport assumptions'!$I16)+('Transport - Residential'!V61*'Transport assumptions'!$M16)</f>
        <v>0</v>
      </c>
      <c r="W84" s="282">
        <f>(W17*'Transport assumptions'!$E16)+('Transport - Residential'!W39*'Transport assumptions'!$I16)+('Transport - Residential'!W61*'Transport assumptions'!$M16)</f>
        <v>0</v>
      </c>
      <c r="X84" s="282">
        <f>(X17*'Transport assumptions'!$E16)+('Transport - Residential'!X39*'Transport assumptions'!$I16)+('Transport - Residential'!X61*'Transport assumptions'!$M16)</f>
        <v>0</v>
      </c>
      <c r="Y84" s="282">
        <f>(Y17*'Transport assumptions'!$E16)+('Transport - Residential'!Y39*'Transport assumptions'!$I16)+('Transport - Residential'!Y61*'Transport assumptions'!$M16)</f>
        <v>0</v>
      </c>
      <c r="Z84" s="282">
        <f>(Z17*'Transport assumptions'!$E16)+('Transport - Residential'!Z39*'Transport assumptions'!$I16)+('Transport - Residential'!Z61*'Transport assumptions'!$M16)</f>
        <v>0</v>
      </c>
      <c r="AA84" s="282">
        <f>(AA17*'Transport assumptions'!$E16)+('Transport - Residential'!AA39*'Transport assumptions'!$I16)+('Transport - Residential'!AA61*'Transport assumptions'!$M16)</f>
        <v>0</v>
      </c>
      <c r="AB84" s="282">
        <f>(AB17*'Transport assumptions'!$E16)+('Transport - Residential'!AB39*'Transport assumptions'!$I16)+('Transport - Residential'!AB61*'Transport assumptions'!$M16)</f>
        <v>0</v>
      </c>
      <c r="AC84" s="282">
        <f>(AC17*'Transport assumptions'!$E16)+('Transport - Residential'!AC39*'Transport assumptions'!$I16)+('Transport - Residential'!AC61*'Transport assumptions'!$M16)</f>
        <v>0</v>
      </c>
      <c r="AD84" s="282">
        <f>(AD17*'Transport assumptions'!$E16)+('Transport - Residential'!AD39*'Transport assumptions'!$I16)+('Transport - Residential'!AD61*'Transport assumptions'!$M16)</f>
        <v>0</v>
      </c>
      <c r="AE84" s="282">
        <f>(AE17*'Transport assumptions'!$E16)+('Transport - Residential'!AE39*'Transport assumptions'!$I16)+('Transport - Residential'!AE61*'Transport assumptions'!$M16)</f>
        <v>0</v>
      </c>
      <c r="AF84" s="282">
        <f>(AF17*'Transport assumptions'!$E16)+('Transport - Residential'!AF39*'Transport assumptions'!$I16)+('Transport - Residential'!AF61*'Transport assumptions'!$M16)</f>
        <v>0</v>
      </c>
      <c r="AG84" s="282">
        <f>(AG17*'Transport assumptions'!$E16)+('Transport - Residential'!AG39*'Transport assumptions'!$I16)+('Transport - Residential'!AG61*'Transport assumptions'!$M16)</f>
        <v>0</v>
      </c>
      <c r="AH84" s="282">
        <f>(AH17*'Transport assumptions'!$E16)+('Transport - Residential'!AH39*'Transport assumptions'!$I16)+('Transport - Residential'!AH61*'Transport assumptions'!$M16)</f>
        <v>0</v>
      </c>
      <c r="AI84" s="365">
        <f>(AI17*'Transport assumptions'!$E16)+('Transport - Residential'!AI39*'Transport assumptions'!$I16)+('Transport - Residential'!AI61*'Transport assumptions'!$M16)</f>
        <v>0</v>
      </c>
    </row>
    <row r="85" spans="2:35" x14ac:dyDescent="0.25">
      <c r="B85" s="480"/>
      <c r="C85" s="248" t="s">
        <v>105</v>
      </c>
      <c r="D85" s="285" t="s">
        <v>351</v>
      </c>
      <c r="E85" s="282">
        <f>(E18*'Transport assumptions'!$E17)+('Transport - Residential'!E40*'Transport assumptions'!$I17)+('Transport - Residential'!E62*'Transport assumptions'!$M17)</f>
        <v>0</v>
      </c>
      <c r="F85" s="282">
        <f>(F18*'Transport assumptions'!$E17)+('Transport - Residential'!F40*'Transport assumptions'!$I17)+('Transport - Residential'!F62*'Transport assumptions'!$M17)</f>
        <v>0</v>
      </c>
      <c r="G85" s="282">
        <f>(G18*'Transport assumptions'!$E17)+('Transport - Residential'!G40*'Transport assumptions'!$I17)+('Transport - Residential'!G62*'Transport assumptions'!$M17)</f>
        <v>0</v>
      </c>
      <c r="H85" s="282">
        <f>(H18*'Transport assumptions'!$E17)+('Transport - Residential'!H40*'Transport assumptions'!$I17)+('Transport - Residential'!H62*'Transport assumptions'!$M17)</f>
        <v>0</v>
      </c>
      <c r="I85" s="282">
        <f>(I18*'Transport assumptions'!$E17)+('Transport - Residential'!I40*'Transport assumptions'!$I17)+('Transport - Residential'!I62*'Transport assumptions'!$M17)</f>
        <v>0</v>
      </c>
      <c r="J85" s="282">
        <f>(J18*'Transport assumptions'!$E17)+('Transport - Residential'!J40*'Transport assumptions'!$I17)+('Transport - Residential'!J62*'Transport assumptions'!$M17)</f>
        <v>0</v>
      </c>
      <c r="K85" s="282">
        <f>(K18*'Transport assumptions'!$E17)+('Transport - Residential'!K40*'Transport assumptions'!$I17)+('Transport - Residential'!K62*'Transport assumptions'!$M17)</f>
        <v>0</v>
      </c>
      <c r="L85" s="282">
        <f>(L18*'Transport assumptions'!$E17)+('Transport - Residential'!L40*'Transport assumptions'!$I17)+('Transport - Residential'!L62*'Transport assumptions'!$M17)</f>
        <v>0</v>
      </c>
      <c r="M85" s="282">
        <f>(M18*'Transport assumptions'!$E17)+('Transport - Residential'!M40*'Transport assumptions'!$I17)+('Transport - Residential'!M62*'Transport assumptions'!$M17)</f>
        <v>0</v>
      </c>
      <c r="N85" s="282">
        <f>(N18*'Transport assumptions'!$E17)+('Transport - Residential'!N40*'Transport assumptions'!$I17)+('Transport - Residential'!N62*'Transport assumptions'!$M17)</f>
        <v>0</v>
      </c>
      <c r="O85" s="282">
        <f>(O18*'Transport assumptions'!$E17)+('Transport - Residential'!O40*'Transport assumptions'!$I17)+('Transport - Residential'!O62*'Transport assumptions'!$M17)</f>
        <v>0</v>
      </c>
      <c r="P85" s="282">
        <f>(P18*'Transport assumptions'!$E17)+('Transport - Residential'!P40*'Transport assumptions'!$I17)+('Transport - Residential'!P62*'Transport assumptions'!$M17)</f>
        <v>0</v>
      </c>
      <c r="Q85" s="282">
        <f>(Q18*'Transport assumptions'!$E17)+('Transport - Residential'!Q40*'Transport assumptions'!$I17)+('Transport - Residential'!Q62*'Transport assumptions'!$M17)</f>
        <v>0</v>
      </c>
      <c r="R85" s="282">
        <f>(R18*'Transport assumptions'!$E17)+('Transport - Residential'!R40*'Transport assumptions'!$I17)+('Transport - Residential'!R62*'Transport assumptions'!$M17)</f>
        <v>0</v>
      </c>
      <c r="S85" s="282">
        <f>(S18*'Transport assumptions'!$E17)+('Transport - Residential'!S40*'Transport assumptions'!$I17)+('Transport - Residential'!S62*'Transport assumptions'!$M17)</f>
        <v>0</v>
      </c>
      <c r="T85" s="282">
        <f>(T18*'Transport assumptions'!$E17)+('Transport - Residential'!T40*'Transport assumptions'!$I17)+('Transport - Residential'!T62*'Transport assumptions'!$M17)</f>
        <v>0</v>
      </c>
      <c r="U85" s="282">
        <f>(U18*'Transport assumptions'!$E17)+('Transport - Residential'!U40*'Transport assumptions'!$I17)+('Transport - Residential'!U62*'Transport assumptions'!$M17)</f>
        <v>0</v>
      </c>
      <c r="V85" s="282">
        <f>(V18*'Transport assumptions'!$E17)+('Transport - Residential'!V40*'Transport assumptions'!$I17)+('Transport - Residential'!V62*'Transport assumptions'!$M17)</f>
        <v>0</v>
      </c>
      <c r="W85" s="282">
        <f>(W18*'Transport assumptions'!$E17)+('Transport - Residential'!W40*'Transport assumptions'!$I17)+('Transport - Residential'!W62*'Transport assumptions'!$M17)</f>
        <v>0</v>
      </c>
      <c r="X85" s="282">
        <f>(X18*'Transport assumptions'!$E17)+('Transport - Residential'!X40*'Transport assumptions'!$I17)+('Transport - Residential'!X62*'Transport assumptions'!$M17)</f>
        <v>0</v>
      </c>
      <c r="Y85" s="282">
        <f>(Y18*'Transport assumptions'!$E17)+('Transport - Residential'!Y40*'Transport assumptions'!$I17)+('Transport - Residential'!Y62*'Transport assumptions'!$M17)</f>
        <v>0</v>
      </c>
      <c r="Z85" s="282">
        <f>(Z18*'Transport assumptions'!$E17)+('Transport - Residential'!Z40*'Transport assumptions'!$I17)+('Transport - Residential'!Z62*'Transport assumptions'!$M17)</f>
        <v>0</v>
      </c>
      <c r="AA85" s="282">
        <f>(AA18*'Transport assumptions'!$E17)+('Transport - Residential'!AA40*'Transport assumptions'!$I17)+('Transport - Residential'!AA62*'Transport assumptions'!$M17)</f>
        <v>0</v>
      </c>
      <c r="AB85" s="282">
        <f>(AB18*'Transport assumptions'!$E17)+('Transport - Residential'!AB40*'Transport assumptions'!$I17)+('Transport - Residential'!AB62*'Transport assumptions'!$M17)</f>
        <v>0</v>
      </c>
      <c r="AC85" s="282">
        <f>(AC18*'Transport assumptions'!$E17)+('Transport - Residential'!AC40*'Transport assumptions'!$I17)+('Transport - Residential'!AC62*'Transport assumptions'!$M17)</f>
        <v>0</v>
      </c>
      <c r="AD85" s="282">
        <f>(AD18*'Transport assumptions'!$E17)+('Transport - Residential'!AD40*'Transport assumptions'!$I17)+('Transport - Residential'!AD62*'Transport assumptions'!$M17)</f>
        <v>0</v>
      </c>
      <c r="AE85" s="282">
        <f>(AE18*'Transport assumptions'!$E17)+('Transport - Residential'!AE40*'Transport assumptions'!$I17)+('Transport - Residential'!AE62*'Transport assumptions'!$M17)</f>
        <v>0</v>
      </c>
      <c r="AF85" s="282">
        <f>(AF18*'Transport assumptions'!$E17)+('Transport - Residential'!AF40*'Transport assumptions'!$I17)+('Transport - Residential'!AF62*'Transport assumptions'!$M17)</f>
        <v>0</v>
      </c>
      <c r="AG85" s="282">
        <f>(AG18*'Transport assumptions'!$E17)+('Transport - Residential'!AG40*'Transport assumptions'!$I17)+('Transport - Residential'!AG62*'Transport assumptions'!$M17)</f>
        <v>0</v>
      </c>
      <c r="AH85" s="282">
        <f>(AH18*'Transport assumptions'!$E17)+('Transport - Residential'!AH40*'Transport assumptions'!$I17)+('Transport - Residential'!AH62*'Transport assumptions'!$M17)</f>
        <v>0</v>
      </c>
      <c r="AI85" s="365">
        <f>(AI18*'Transport assumptions'!$E17)+('Transport - Residential'!AI40*'Transport assumptions'!$I17)+('Transport - Residential'!AI62*'Transport assumptions'!$M17)</f>
        <v>0</v>
      </c>
    </row>
    <row r="86" spans="2:35" x14ac:dyDescent="0.25">
      <c r="B86" s="480"/>
      <c r="C86" s="248" t="s">
        <v>106</v>
      </c>
      <c r="D86" s="285" t="s">
        <v>351</v>
      </c>
      <c r="E86" s="282">
        <f>(E19*'Transport assumptions'!$E18)+('Transport - Residential'!E41*'Transport assumptions'!$I18)+('Transport - Residential'!E63*'Transport assumptions'!$M18)</f>
        <v>0</v>
      </c>
      <c r="F86" s="282">
        <f>(F19*'Transport assumptions'!$E18)+('Transport - Residential'!F41*'Transport assumptions'!$I18)+('Transport - Residential'!F63*'Transport assumptions'!$M18)</f>
        <v>0</v>
      </c>
      <c r="G86" s="282">
        <f>(G19*'Transport assumptions'!$E18)+('Transport - Residential'!G41*'Transport assumptions'!$I18)+('Transport - Residential'!G63*'Transport assumptions'!$M18)</f>
        <v>0</v>
      </c>
      <c r="H86" s="282">
        <f>(H19*'Transport assumptions'!$E18)+('Transport - Residential'!H41*'Transport assumptions'!$I18)+('Transport - Residential'!H63*'Transport assumptions'!$M18)</f>
        <v>0</v>
      </c>
      <c r="I86" s="282">
        <f>(I19*'Transport assumptions'!$E18)+('Transport - Residential'!I41*'Transport assumptions'!$I18)+('Transport - Residential'!I63*'Transport assumptions'!$M18)</f>
        <v>0</v>
      </c>
      <c r="J86" s="282">
        <f>(J19*'Transport assumptions'!$E18)+('Transport - Residential'!J41*'Transport assumptions'!$I18)+('Transport - Residential'!J63*'Transport assumptions'!$M18)</f>
        <v>0</v>
      </c>
      <c r="K86" s="282">
        <f>(K19*'Transport assumptions'!$E18)+('Transport - Residential'!K41*'Transport assumptions'!$I18)+('Transport - Residential'!K63*'Transport assumptions'!$M18)</f>
        <v>0</v>
      </c>
      <c r="L86" s="282">
        <f>(L19*'Transport assumptions'!$E18)+('Transport - Residential'!L41*'Transport assumptions'!$I18)+('Transport - Residential'!L63*'Transport assumptions'!$M18)</f>
        <v>0</v>
      </c>
      <c r="M86" s="282">
        <f>(M19*'Transport assumptions'!$E18)+('Transport - Residential'!M41*'Transport assumptions'!$I18)+('Transport - Residential'!M63*'Transport assumptions'!$M18)</f>
        <v>0</v>
      </c>
      <c r="N86" s="282">
        <f>(N19*'Transport assumptions'!$E18)+('Transport - Residential'!N41*'Transport assumptions'!$I18)+('Transport - Residential'!N63*'Transport assumptions'!$M18)</f>
        <v>0</v>
      </c>
      <c r="O86" s="282">
        <f>(O19*'Transport assumptions'!$E18)+('Transport - Residential'!O41*'Transport assumptions'!$I18)+('Transport - Residential'!O63*'Transport assumptions'!$M18)</f>
        <v>0</v>
      </c>
      <c r="P86" s="282">
        <f>(P19*'Transport assumptions'!$E18)+('Transport - Residential'!P41*'Transport assumptions'!$I18)+('Transport - Residential'!P63*'Transport assumptions'!$M18)</f>
        <v>0</v>
      </c>
      <c r="Q86" s="282">
        <f>(Q19*'Transport assumptions'!$E18)+('Transport - Residential'!Q41*'Transport assumptions'!$I18)+('Transport - Residential'!Q63*'Transport assumptions'!$M18)</f>
        <v>0</v>
      </c>
      <c r="R86" s="282">
        <f>(R19*'Transport assumptions'!$E18)+('Transport - Residential'!R41*'Transport assumptions'!$I18)+('Transport - Residential'!R63*'Transport assumptions'!$M18)</f>
        <v>0</v>
      </c>
      <c r="S86" s="282">
        <f>(S19*'Transport assumptions'!$E18)+('Transport - Residential'!S41*'Transport assumptions'!$I18)+('Transport - Residential'!S63*'Transport assumptions'!$M18)</f>
        <v>0</v>
      </c>
      <c r="T86" s="282">
        <f>(T19*'Transport assumptions'!$E18)+('Transport - Residential'!T41*'Transport assumptions'!$I18)+('Transport - Residential'!T63*'Transport assumptions'!$M18)</f>
        <v>0</v>
      </c>
      <c r="U86" s="282">
        <f>(U19*'Transport assumptions'!$E18)+('Transport - Residential'!U41*'Transport assumptions'!$I18)+('Transport - Residential'!U63*'Transport assumptions'!$M18)</f>
        <v>0</v>
      </c>
      <c r="V86" s="282">
        <f>(V19*'Transport assumptions'!$E18)+('Transport - Residential'!V41*'Transport assumptions'!$I18)+('Transport - Residential'!V63*'Transport assumptions'!$M18)</f>
        <v>0</v>
      </c>
      <c r="W86" s="282">
        <f>(W19*'Transport assumptions'!$E18)+('Transport - Residential'!W41*'Transport assumptions'!$I18)+('Transport - Residential'!W63*'Transport assumptions'!$M18)</f>
        <v>0</v>
      </c>
      <c r="X86" s="282">
        <f>(X19*'Transport assumptions'!$E18)+('Transport - Residential'!X41*'Transport assumptions'!$I18)+('Transport - Residential'!X63*'Transport assumptions'!$M18)</f>
        <v>0</v>
      </c>
      <c r="Y86" s="282">
        <f>(Y19*'Transport assumptions'!$E18)+('Transport - Residential'!Y41*'Transport assumptions'!$I18)+('Transport - Residential'!Y63*'Transport assumptions'!$M18)</f>
        <v>0</v>
      </c>
      <c r="Z86" s="282">
        <f>(Z19*'Transport assumptions'!$E18)+('Transport - Residential'!Z41*'Transport assumptions'!$I18)+('Transport - Residential'!Z63*'Transport assumptions'!$M18)</f>
        <v>0</v>
      </c>
      <c r="AA86" s="282">
        <f>(AA19*'Transport assumptions'!$E18)+('Transport - Residential'!AA41*'Transport assumptions'!$I18)+('Transport - Residential'!AA63*'Transport assumptions'!$M18)</f>
        <v>0</v>
      </c>
      <c r="AB86" s="282">
        <f>(AB19*'Transport assumptions'!$E18)+('Transport - Residential'!AB41*'Transport assumptions'!$I18)+('Transport - Residential'!AB63*'Transport assumptions'!$M18)</f>
        <v>0</v>
      </c>
      <c r="AC86" s="282">
        <f>(AC19*'Transport assumptions'!$E18)+('Transport - Residential'!AC41*'Transport assumptions'!$I18)+('Transport - Residential'!AC63*'Transport assumptions'!$M18)</f>
        <v>0</v>
      </c>
      <c r="AD86" s="282">
        <f>(AD19*'Transport assumptions'!$E18)+('Transport - Residential'!AD41*'Transport assumptions'!$I18)+('Transport - Residential'!AD63*'Transport assumptions'!$M18)</f>
        <v>0</v>
      </c>
      <c r="AE86" s="282">
        <f>(AE19*'Transport assumptions'!$E18)+('Transport - Residential'!AE41*'Transport assumptions'!$I18)+('Transport - Residential'!AE63*'Transport assumptions'!$M18)</f>
        <v>0</v>
      </c>
      <c r="AF86" s="282">
        <f>(AF19*'Transport assumptions'!$E18)+('Transport - Residential'!AF41*'Transport assumptions'!$I18)+('Transport - Residential'!AF63*'Transport assumptions'!$M18)</f>
        <v>0</v>
      </c>
      <c r="AG86" s="282">
        <f>(AG19*'Transport assumptions'!$E18)+('Transport - Residential'!AG41*'Transport assumptions'!$I18)+('Transport - Residential'!AG63*'Transport assumptions'!$M18)</f>
        <v>0</v>
      </c>
      <c r="AH86" s="282">
        <f>(AH19*'Transport assumptions'!$E18)+('Transport - Residential'!AH41*'Transport assumptions'!$I18)+('Transport - Residential'!AH63*'Transport assumptions'!$M18)</f>
        <v>0</v>
      </c>
      <c r="AI86" s="365">
        <f>(AI19*'Transport assumptions'!$E18)+('Transport - Residential'!AI41*'Transport assumptions'!$I18)+('Transport - Residential'!AI63*'Transport assumptions'!$M18)</f>
        <v>0</v>
      </c>
    </row>
    <row r="87" spans="2:35" x14ac:dyDescent="0.25">
      <c r="B87" s="480"/>
      <c r="C87" s="250" t="s">
        <v>107</v>
      </c>
      <c r="D87" s="285" t="s">
        <v>351</v>
      </c>
      <c r="E87" s="282">
        <f>(E20*'Transport assumptions'!$E19)+('Transport - Residential'!E42*'Transport assumptions'!$I19)+('Transport - Residential'!E64*'Transport assumptions'!$M19)</f>
        <v>0</v>
      </c>
      <c r="F87" s="282">
        <f>(F20*'Transport assumptions'!$E19)+('Transport - Residential'!F42*'Transport assumptions'!$I19)+('Transport - Residential'!F64*'Transport assumptions'!$M19)</f>
        <v>0</v>
      </c>
      <c r="G87" s="282">
        <f>(G20*'Transport assumptions'!$E19)+('Transport - Residential'!G42*'Transport assumptions'!$I19)+('Transport - Residential'!G64*'Transport assumptions'!$M19)</f>
        <v>0</v>
      </c>
      <c r="H87" s="282">
        <f>(H20*'Transport assumptions'!$E19)+('Transport - Residential'!H42*'Transport assumptions'!$I19)+('Transport - Residential'!H64*'Transport assumptions'!$M19)</f>
        <v>0</v>
      </c>
      <c r="I87" s="282">
        <f>(I20*'Transport assumptions'!$E19)+('Transport - Residential'!I42*'Transport assumptions'!$I19)+('Transport - Residential'!I64*'Transport assumptions'!$M19)</f>
        <v>0</v>
      </c>
      <c r="J87" s="282">
        <f>(J20*'Transport assumptions'!$E19)+('Transport - Residential'!J42*'Transport assumptions'!$I19)+('Transport - Residential'!J64*'Transport assumptions'!$M19)</f>
        <v>0</v>
      </c>
      <c r="K87" s="282">
        <f>(K20*'Transport assumptions'!$E19)+('Transport - Residential'!K42*'Transport assumptions'!$I19)+('Transport - Residential'!K64*'Transport assumptions'!$M19)</f>
        <v>0</v>
      </c>
      <c r="L87" s="282">
        <f>(L20*'Transport assumptions'!$E19)+('Transport - Residential'!L42*'Transport assumptions'!$I19)+('Transport - Residential'!L64*'Transport assumptions'!$M19)</f>
        <v>0</v>
      </c>
      <c r="M87" s="282">
        <f>(M20*'Transport assumptions'!$E19)+('Transport - Residential'!M42*'Transport assumptions'!$I19)+('Transport - Residential'!M64*'Transport assumptions'!$M19)</f>
        <v>0</v>
      </c>
      <c r="N87" s="282">
        <f>(N20*'Transport assumptions'!$E19)+('Transport - Residential'!N42*'Transport assumptions'!$I19)+('Transport - Residential'!N64*'Transport assumptions'!$M19)</f>
        <v>0</v>
      </c>
      <c r="O87" s="282">
        <f>(O20*'Transport assumptions'!$E19)+('Transport - Residential'!O42*'Transport assumptions'!$I19)+('Transport - Residential'!O64*'Transport assumptions'!$M19)</f>
        <v>0</v>
      </c>
      <c r="P87" s="282">
        <f>(P20*'Transport assumptions'!$E19)+('Transport - Residential'!P42*'Transport assumptions'!$I19)+('Transport - Residential'!P64*'Transport assumptions'!$M19)</f>
        <v>0</v>
      </c>
      <c r="Q87" s="282">
        <f>(Q20*'Transport assumptions'!$E19)+('Transport - Residential'!Q42*'Transport assumptions'!$I19)+('Transport - Residential'!Q64*'Transport assumptions'!$M19)</f>
        <v>0</v>
      </c>
      <c r="R87" s="282">
        <f>(R20*'Transport assumptions'!$E19)+('Transport - Residential'!R42*'Transport assumptions'!$I19)+('Transport - Residential'!R64*'Transport assumptions'!$M19)</f>
        <v>0</v>
      </c>
      <c r="S87" s="282">
        <f>(S20*'Transport assumptions'!$E19)+('Transport - Residential'!S42*'Transport assumptions'!$I19)+('Transport - Residential'!S64*'Transport assumptions'!$M19)</f>
        <v>0</v>
      </c>
      <c r="T87" s="282">
        <f>(T20*'Transport assumptions'!$E19)+('Transport - Residential'!T42*'Transport assumptions'!$I19)+('Transport - Residential'!T64*'Transport assumptions'!$M19)</f>
        <v>0</v>
      </c>
      <c r="U87" s="282">
        <f>(U20*'Transport assumptions'!$E19)+('Transport - Residential'!U42*'Transport assumptions'!$I19)+('Transport - Residential'!U64*'Transport assumptions'!$M19)</f>
        <v>0</v>
      </c>
      <c r="V87" s="282">
        <f>(V20*'Transport assumptions'!$E19)+('Transport - Residential'!V42*'Transport assumptions'!$I19)+('Transport - Residential'!V64*'Transport assumptions'!$M19)</f>
        <v>0</v>
      </c>
      <c r="W87" s="282">
        <f>(W20*'Transport assumptions'!$E19)+('Transport - Residential'!W42*'Transport assumptions'!$I19)+('Transport - Residential'!W64*'Transport assumptions'!$M19)</f>
        <v>0</v>
      </c>
      <c r="X87" s="282">
        <f>(X20*'Transport assumptions'!$E19)+('Transport - Residential'!X42*'Transport assumptions'!$I19)+('Transport - Residential'!X64*'Transport assumptions'!$M19)</f>
        <v>0</v>
      </c>
      <c r="Y87" s="282">
        <f>(Y20*'Transport assumptions'!$E19)+('Transport - Residential'!Y42*'Transport assumptions'!$I19)+('Transport - Residential'!Y64*'Transport assumptions'!$M19)</f>
        <v>0</v>
      </c>
      <c r="Z87" s="282">
        <f>(Z20*'Transport assumptions'!$E19)+('Transport - Residential'!Z42*'Transport assumptions'!$I19)+('Transport - Residential'!Z64*'Transport assumptions'!$M19)</f>
        <v>0</v>
      </c>
      <c r="AA87" s="282">
        <f>(AA20*'Transport assumptions'!$E19)+('Transport - Residential'!AA42*'Transport assumptions'!$I19)+('Transport - Residential'!AA64*'Transport assumptions'!$M19)</f>
        <v>0</v>
      </c>
      <c r="AB87" s="282">
        <f>(AB20*'Transport assumptions'!$E19)+('Transport - Residential'!AB42*'Transport assumptions'!$I19)+('Transport - Residential'!AB64*'Transport assumptions'!$M19)</f>
        <v>0</v>
      </c>
      <c r="AC87" s="282">
        <f>(AC20*'Transport assumptions'!$E19)+('Transport - Residential'!AC42*'Transport assumptions'!$I19)+('Transport - Residential'!AC64*'Transport assumptions'!$M19)</f>
        <v>0</v>
      </c>
      <c r="AD87" s="282">
        <f>(AD20*'Transport assumptions'!$E19)+('Transport - Residential'!AD42*'Transport assumptions'!$I19)+('Transport - Residential'!AD64*'Transport assumptions'!$M19)</f>
        <v>0</v>
      </c>
      <c r="AE87" s="282">
        <f>(AE20*'Transport assumptions'!$E19)+('Transport - Residential'!AE42*'Transport assumptions'!$I19)+('Transport - Residential'!AE64*'Transport assumptions'!$M19)</f>
        <v>0</v>
      </c>
      <c r="AF87" s="282">
        <f>(AF20*'Transport assumptions'!$E19)+('Transport - Residential'!AF42*'Transport assumptions'!$I19)+('Transport - Residential'!AF64*'Transport assumptions'!$M19)</f>
        <v>0</v>
      </c>
      <c r="AG87" s="282">
        <f>(AG20*'Transport assumptions'!$E19)+('Transport - Residential'!AG42*'Transport assumptions'!$I19)+('Transport - Residential'!AG64*'Transport assumptions'!$M19)</f>
        <v>0</v>
      </c>
      <c r="AH87" s="282">
        <f>(AH20*'Transport assumptions'!$E19)+('Transport - Residential'!AH42*'Transport assumptions'!$I19)+('Transport - Residential'!AH64*'Transport assumptions'!$M19)</f>
        <v>0</v>
      </c>
      <c r="AI87" s="365">
        <f>(AI20*'Transport assumptions'!$E19)+('Transport - Residential'!AI42*'Transport assumptions'!$I19)+('Transport - Residential'!AI64*'Transport assumptions'!$M19)</f>
        <v>0</v>
      </c>
    </row>
    <row r="88" spans="2:35" x14ac:dyDescent="0.25">
      <c r="B88" s="480" t="s">
        <v>109</v>
      </c>
      <c r="C88" s="248" t="s">
        <v>101</v>
      </c>
      <c r="D88" s="285" t="s">
        <v>351</v>
      </c>
      <c r="E88" s="282">
        <f>(E21*'Transport assumptions'!$E20)+('Transport - Residential'!E43*'Transport assumptions'!$I20)+('Transport - Residential'!E65*'Transport assumptions'!$M20)</f>
        <v>0</v>
      </c>
      <c r="F88" s="282">
        <f>(F21*'Transport assumptions'!$E20)+('Transport - Residential'!F43*'Transport assumptions'!$I20)+('Transport - Residential'!F65*'Transport assumptions'!$M20)</f>
        <v>0</v>
      </c>
      <c r="G88" s="282">
        <f>(G21*'Transport assumptions'!$E20)+('Transport - Residential'!G43*'Transport assumptions'!$I20)+('Transport - Residential'!G65*'Transport assumptions'!$M20)</f>
        <v>0</v>
      </c>
      <c r="H88" s="282">
        <f>(H21*'Transport assumptions'!$E20)+('Transport - Residential'!H43*'Transport assumptions'!$I20)+('Transport - Residential'!H65*'Transport assumptions'!$M20)</f>
        <v>0</v>
      </c>
      <c r="I88" s="282">
        <f>(I21*'Transport assumptions'!$E20)+('Transport - Residential'!I43*'Transport assumptions'!$I20)+('Transport - Residential'!I65*'Transport assumptions'!$M20)</f>
        <v>0</v>
      </c>
      <c r="J88" s="282">
        <f>(J21*'Transport assumptions'!$E20)+('Transport - Residential'!J43*'Transport assumptions'!$I20)+('Transport - Residential'!J65*'Transport assumptions'!$M20)</f>
        <v>0</v>
      </c>
      <c r="K88" s="282">
        <f>(K21*'Transport assumptions'!$E20)+('Transport - Residential'!K43*'Transport assumptions'!$I20)+('Transport - Residential'!K65*'Transport assumptions'!$M20)</f>
        <v>0</v>
      </c>
      <c r="L88" s="282">
        <f>(L21*'Transport assumptions'!$E20)+('Transport - Residential'!L43*'Transport assumptions'!$I20)+('Transport - Residential'!L65*'Transport assumptions'!$M20)</f>
        <v>0</v>
      </c>
      <c r="M88" s="282">
        <f>(M21*'Transport assumptions'!$E20)+('Transport - Residential'!M43*'Transport assumptions'!$I20)+('Transport - Residential'!M65*'Transport assumptions'!$M20)</f>
        <v>0</v>
      </c>
      <c r="N88" s="282">
        <f>(N21*'Transport assumptions'!$E20)+('Transport - Residential'!N43*'Transport assumptions'!$I20)+('Transport - Residential'!N65*'Transport assumptions'!$M20)</f>
        <v>0</v>
      </c>
      <c r="O88" s="282">
        <f>(O21*'Transport assumptions'!$E20)+('Transport - Residential'!O43*'Transport assumptions'!$I20)+('Transport - Residential'!O65*'Transport assumptions'!$M20)</f>
        <v>0</v>
      </c>
      <c r="P88" s="282">
        <f>(P21*'Transport assumptions'!$E20)+('Transport - Residential'!P43*'Transport assumptions'!$I20)+('Transport - Residential'!P65*'Transport assumptions'!$M20)</f>
        <v>0</v>
      </c>
      <c r="Q88" s="282">
        <f>(Q21*'Transport assumptions'!$E20)+('Transport - Residential'!Q43*'Transport assumptions'!$I20)+('Transport - Residential'!Q65*'Transport assumptions'!$M20)</f>
        <v>0</v>
      </c>
      <c r="R88" s="282">
        <f>(R21*'Transport assumptions'!$E20)+('Transport - Residential'!R43*'Transport assumptions'!$I20)+('Transport - Residential'!R65*'Transport assumptions'!$M20)</f>
        <v>0</v>
      </c>
      <c r="S88" s="282">
        <f>(S21*'Transport assumptions'!$E20)+('Transport - Residential'!S43*'Transport assumptions'!$I20)+('Transport - Residential'!S65*'Transport assumptions'!$M20)</f>
        <v>0</v>
      </c>
      <c r="T88" s="282">
        <f>(T21*'Transport assumptions'!$E20)+('Transport - Residential'!T43*'Transport assumptions'!$I20)+('Transport - Residential'!T65*'Transport assumptions'!$M20)</f>
        <v>0</v>
      </c>
      <c r="U88" s="282">
        <f>(U21*'Transport assumptions'!$E20)+('Transport - Residential'!U43*'Transport assumptions'!$I20)+('Transport - Residential'!U65*'Transport assumptions'!$M20)</f>
        <v>0</v>
      </c>
      <c r="V88" s="282">
        <f>(V21*'Transport assumptions'!$E20)+('Transport - Residential'!V43*'Transport assumptions'!$I20)+('Transport - Residential'!V65*'Transport assumptions'!$M20)</f>
        <v>0</v>
      </c>
      <c r="W88" s="282">
        <f>(W21*'Transport assumptions'!$E20)+('Transport - Residential'!W43*'Transport assumptions'!$I20)+('Transport - Residential'!W65*'Transport assumptions'!$M20)</f>
        <v>0</v>
      </c>
      <c r="X88" s="282">
        <f>(X21*'Transport assumptions'!$E20)+('Transport - Residential'!X43*'Transport assumptions'!$I20)+('Transport - Residential'!X65*'Transport assumptions'!$M20)</f>
        <v>0</v>
      </c>
      <c r="Y88" s="282">
        <f>(Y21*'Transport assumptions'!$E20)+('Transport - Residential'!Y43*'Transport assumptions'!$I20)+('Transport - Residential'!Y65*'Transport assumptions'!$M20)</f>
        <v>0</v>
      </c>
      <c r="Z88" s="282">
        <f>(Z21*'Transport assumptions'!$E20)+('Transport - Residential'!Z43*'Transport assumptions'!$I20)+('Transport - Residential'!Z65*'Transport assumptions'!$M20)</f>
        <v>0</v>
      </c>
      <c r="AA88" s="282">
        <f>(AA21*'Transport assumptions'!$E20)+('Transport - Residential'!AA43*'Transport assumptions'!$I20)+('Transport - Residential'!AA65*'Transport assumptions'!$M20)</f>
        <v>0</v>
      </c>
      <c r="AB88" s="282">
        <f>(AB21*'Transport assumptions'!$E20)+('Transport - Residential'!AB43*'Transport assumptions'!$I20)+('Transport - Residential'!AB65*'Transport assumptions'!$M20)</f>
        <v>0</v>
      </c>
      <c r="AC88" s="282">
        <f>(AC21*'Transport assumptions'!$E20)+('Transport - Residential'!AC43*'Transport assumptions'!$I20)+('Transport - Residential'!AC65*'Transport assumptions'!$M20)</f>
        <v>0</v>
      </c>
      <c r="AD88" s="282">
        <f>(AD21*'Transport assumptions'!$E20)+('Transport - Residential'!AD43*'Transport assumptions'!$I20)+('Transport - Residential'!AD65*'Transport assumptions'!$M20)</f>
        <v>0</v>
      </c>
      <c r="AE88" s="282">
        <f>(AE21*'Transport assumptions'!$E20)+('Transport - Residential'!AE43*'Transport assumptions'!$I20)+('Transport - Residential'!AE65*'Transport assumptions'!$M20)</f>
        <v>0</v>
      </c>
      <c r="AF88" s="282">
        <f>(AF21*'Transport assumptions'!$E20)+('Transport - Residential'!AF43*'Transport assumptions'!$I20)+('Transport - Residential'!AF65*'Transport assumptions'!$M20)</f>
        <v>0</v>
      </c>
      <c r="AG88" s="282">
        <f>(AG21*'Transport assumptions'!$E20)+('Transport - Residential'!AG43*'Transport assumptions'!$I20)+('Transport - Residential'!AG65*'Transport assumptions'!$M20)</f>
        <v>0</v>
      </c>
      <c r="AH88" s="282">
        <f>(AH21*'Transport assumptions'!$E20)+('Transport - Residential'!AH43*'Transport assumptions'!$I20)+('Transport - Residential'!AH65*'Transport assumptions'!$M20)</f>
        <v>0</v>
      </c>
      <c r="AI88" s="365">
        <f>(AI21*'Transport assumptions'!$E20)+('Transport - Residential'!AI43*'Transport assumptions'!$I20)+('Transport - Residential'!AI65*'Transport assumptions'!$M20)</f>
        <v>0</v>
      </c>
    </row>
    <row r="89" spans="2:35" x14ac:dyDescent="0.25">
      <c r="B89" s="480"/>
      <c r="C89" s="248" t="s">
        <v>104</v>
      </c>
      <c r="D89" s="285" t="s">
        <v>351</v>
      </c>
      <c r="E89" s="282">
        <f>(E22*'Transport assumptions'!$E21)+('Transport - Residential'!E44*'Transport assumptions'!$I21)+('Transport - Residential'!E66*'Transport assumptions'!$M21)</f>
        <v>0</v>
      </c>
      <c r="F89" s="282">
        <f>(F22*'Transport assumptions'!$E21)+('Transport - Residential'!F44*'Transport assumptions'!$I21)+('Transport - Residential'!F66*'Transport assumptions'!$M21)</f>
        <v>0</v>
      </c>
      <c r="G89" s="282">
        <f>(G22*'Transport assumptions'!$E21)+('Transport - Residential'!G44*'Transport assumptions'!$I21)+('Transport - Residential'!G66*'Transport assumptions'!$M21)</f>
        <v>0</v>
      </c>
      <c r="H89" s="282">
        <f>(H22*'Transport assumptions'!$E21)+('Transport - Residential'!H44*'Transport assumptions'!$I21)+('Transport - Residential'!H66*'Transport assumptions'!$M21)</f>
        <v>0</v>
      </c>
      <c r="I89" s="282">
        <f>(I22*'Transport assumptions'!$E21)+('Transport - Residential'!I44*'Transport assumptions'!$I21)+('Transport - Residential'!I66*'Transport assumptions'!$M21)</f>
        <v>0</v>
      </c>
      <c r="J89" s="282">
        <f>(J22*'Transport assumptions'!$E21)+('Transport - Residential'!J44*'Transport assumptions'!$I21)+('Transport - Residential'!J66*'Transport assumptions'!$M21)</f>
        <v>0</v>
      </c>
      <c r="K89" s="282">
        <f>(K22*'Transport assumptions'!$E21)+('Transport - Residential'!K44*'Transport assumptions'!$I21)+('Transport - Residential'!K66*'Transport assumptions'!$M21)</f>
        <v>0</v>
      </c>
      <c r="L89" s="282">
        <f>(L22*'Transport assumptions'!$E21)+('Transport - Residential'!L44*'Transport assumptions'!$I21)+('Transport - Residential'!L66*'Transport assumptions'!$M21)</f>
        <v>0</v>
      </c>
      <c r="M89" s="282">
        <f>(M22*'Transport assumptions'!$E21)+('Transport - Residential'!M44*'Transport assumptions'!$I21)+('Transport - Residential'!M66*'Transport assumptions'!$M21)</f>
        <v>0</v>
      </c>
      <c r="N89" s="282">
        <f>(N22*'Transport assumptions'!$E21)+('Transport - Residential'!N44*'Transport assumptions'!$I21)+('Transport - Residential'!N66*'Transport assumptions'!$M21)</f>
        <v>0</v>
      </c>
      <c r="O89" s="282">
        <f>(O22*'Transport assumptions'!$E21)+('Transport - Residential'!O44*'Transport assumptions'!$I21)+('Transport - Residential'!O66*'Transport assumptions'!$M21)</f>
        <v>0</v>
      </c>
      <c r="P89" s="282">
        <f>(P22*'Transport assumptions'!$E21)+('Transport - Residential'!P44*'Transport assumptions'!$I21)+('Transport - Residential'!P66*'Transport assumptions'!$M21)</f>
        <v>0</v>
      </c>
      <c r="Q89" s="282">
        <f>(Q22*'Transport assumptions'!$E21)+('Transport - Residential'!Q44*'Transport assumptions'!$I21)+('Transport - Residential'!Q66*'Transport assumptions'!$M21)</f>
        <v>0</v>
      </c>
      <c r="R89" s="282">
        <f>(R22*'Transport assumptions'!$E21)+('Transport - Residential'!R44*'Transport assumptions'!$I21)+('Transport - Residential'!R66*'Transport assumptions'!$M21)</f>
        <v>0</v>
      </c>
      <c r="S89" s="282">
        <f>(S22*'Transport assumptions'!$E21)+('Transport - Residential'!S44*'Transport assumptions'!$I21)+('Transport - Residential'!S66*'Transport assumptions'!$M21)</f>
        <v>0</v>
      </c>
      <c r="T89" s="282">
        <f>(T22*'Transport assumptions'!$E21)+('Transport - Residential'!T44*'Transport assumptions'!$I21)+('Transport - Residential'!T66*'Transport assumptions'!$M21)</f>
        <v>0</v>
      </c>
      <c r="U89" s="282">
        <f>(U22*'Transport assumptions'!$E21)+('Transport - Residential'!U44*'Transport assumptions'!$I21)+('Transport - Residential'!U66*'Transport assumptions'!$M21)</f>
        <v>0</v>
      </c>
      <c r="V89" s="282">
        <f>(V22*'Transport assumptions'!$E21)+('Transport - Residential'!V44*'Transport assumptions'!$I21)+('Transport - Residential'!V66*'Transport assumptions'!$M21)</f>
        <v>0</v>
      </c>
      <c r="W89" s="282">
        <f>(W22*'Transport assumptions'!$E21)+('Transport - Residential'!W44*'Transport assumptions'!$I21)+('Transport - Residential'!W66*'Transport assumptions'!$M21)</f>
        <v>0</v>
      </c>
      <c r="X89" s="282">
        <f>(X22*'Transport assumptions'!$E21)+('Transport - Residential'!X44*'Transport assumptions'!$I21)+('Transport - Residential'!X66*'Transport assumptions'!$M21)</f>
        <v>0</v>
      </c>
      <c r="Y89" s="282">
        <f>(Y22*'Transport assumptions'!$E21)+('Transport - Residential'!Y44*'Transport assumptions'!$I21)+('Transport - Residential'!Y66*'Transport assumptions'!$M21)</f>
        <v>0</v>
      </c>
      <c r="Z89" s="282">
        <f>(Z22*'Transport assumptions'!$E21)+('Transport - Residential'!Z44*'Transport assumptions'!$I21)+('Transport - Residential'!Z66*'Transport assumptions'!$M21)</f>
        <v>0</v>
      </c>
      <c r="AA89" s="282">
        <f>(AA22*'Transport assumptions'!$E21)+('Transport - Residential'!AA44*'Transport assumptions'!$I21)+('Transport - Residential'!AA66*'Transport assumptions'!$M21)</f>
        <v>0</v>
      </c>
      <c r="AB89" s="282">
        <f>(AB22*'Transport assumptions'!$E21)+('Transport - Residential'!AB44*'Transport assumptions'!$I21)+('Transport - Residential'!AB66*'Transport assumptions'!$M21)</f>
        <v>0</v>
      </c>
      <c r="AC89" s="282">
        <f>(AC22*'Transport assumptions'!$E21)+('Transport - Residential'!AC44*'Transport assumptions'!$I21)+('Transport - Residential'!AC66*'Transport assumptions'!$M21)</f>
        <v>0</v>
      </c>
      <c r="AD89" s="282">
        <f>(AD22*'Transport assumptions'!$E21)+('Transport - Residential'!AD44*'Transport assumptions'!$I21)+('Transport - Residential'!AD66*'Transport assumptions'!$M21)</f>
        <v>0</v>
      </c>
      <c r="AE89" s="282">
        <f>(AE22*'Transport assumptions'!$E21)+('Transport - Residential'!AE44*'Transport assumptions'!$I21)+('Transport - Residential'!AE66*'Transport assumptions'!$M21)</f>
        <v>0</v>
      </c>
      <c r="AF89" s="282">
        <f>(AF22*'Transport assumptions'!$E21)+('Transport - Residential'!AF44*'Transport assumptions'!$I21)+('Transport - Residential'!AF66*'Transport assumptions'!$M21)</f>
        <v>0</v>
      </c>
      <c r="AG89" s="282">
        <f>(AG22*'Transport assumptions'!$E21)+('Transport - Residential'!AG44*'Transport assumptions'!$I21)+('Transport - Residential'!AG66*'Transport assumptions'!$M21)</f>
        <v>0</v>
      </c>
      <c r="AH89" s="282">
        <f>(AH22*'Transport assumptions'!$E21)+('Transport - Residential'!AH44*'Transport assumptions'!$I21)+('Transport - Residential'!AH66*'Transport assumptions'!$M21)</f>
        <v>0</v>
      </c>
      <c r="AI89" s="365">
        <f>(AI22*'Transport assumptions'!$E21)+('Transport - Residential'!AI44*'Transport assumptions'!$I21)+('Transport - Residential'!AI66*'Transport assumptions'!$M21)</f>
        <v>0</v>
      </c>
    </row>
    <row r="90" spans="2:35" x14ac:dyDescent="0.25">
      <c r="B90" s="480"/>
      <c r="C90" s="248" t="s">
        <v>105</v>
      </c>
      <c r="D90" s="285" t="s">
        <v>351</v>
      </c>
      <c r="E90" s="282">
        <f>(E23*'Transport assumptions'!$E22)+('Transport - Residential'!E45*'Transport assumptions'!$I22)+('Transport - Residential'!E67*'Transport assumptions'!$M22)</f>
        <v>0</v>
      </c>
      <c r="F90" s="282">
        <f>(F23*'Transport assumptions'!$E22)+('Transport - Residential'!F45*'Transport assumptions'!$I22)+('Transport - Residential'!F67*'Transport assumptions'!$M22)</f>
        <v>0</v>
      </c>
      <c r="G90" s="282">
        <f>(G23*'Transport assumptions'!$E22)+('Transport - Residential'!G45*'Transport assumptions'!$I22)+('Transport - Residential'!G67*'Transport assumptions'!$M22)</f>
        <v>0</v>
      </c>
      <c r="H90" s="282">
        <f>(H23*'Transport assumptions'!$E22)+('Transport - Residential'!H45*'Transport assumptions'!$I22)+('Transport - Residential'!H67*'Transport assumptions'!$M22)</f>
        <v>0</v>
      </c>
      <c r="I90" s="282">
        <f>(I23*'Transport assumptions'!$E22)+('Transport - Residential'!I45*'Transport assumptions'!$I22)+('Transport - Residential'!I67*'Transport assumptions'!$M22)</f>
        <v>0</v>
      </c>
      <c r="J90" s="282">
        <f>(J23*'Transport assumptions'!$E22)+('Transport - Residential'!J45*'Transport assumptions'!$I22)+('Transport - Residential'!J67*'Transport assumptions'!$M22)</f>
        <v>0</v>
      </c>
      <c r="K90" s="282">
        <f>(K23*'Transport assumptions'!$E22)+('Transport - Residential'!K45*'Transport assumptions'!$I22)+('Transport - Residential'!K67*'Transport assumptions'!$M22)</f>
        <v>0</v>
      </c>
      <c r="L90" s="282">
        <f>(L23*'Transport assumptions'!$E22)+('Transport - Residential'!L45*'Transport assumptions'!$I22)+('Transport - Residential'!L67*'Transport assumptions'!$M22)</f>
        <v>0</v>
      </c>
      <c r="M90" s="282">
        <f>(M23*'Transport assumptions'!$E22)+('Transport - Residential'!M45*'Transport assumptions'!$I22)+('Transport - Residential'!M67*'Transport assumptions'!$M22)</f>
        <v>0</v>
      </c>
      <c r="N90" s="282">
        <f>(N23*'Transport assumptions'!$E22)+('Transport - Residential'!N45*'Transport assumptions'!$I22)+('Transport - Residential'!N67*'Transport assumptions'!$M22)</f>
        <v>0</v>
      </c>
      <c r="O90" s="282">
        <f>(O23*'Transport assumptions'!$E22)+('Transport - Residential'!O45*'Transport assumptions'!$I22)+('Transport - Residential'!O67*'Transport assumptions'!$M22)</f>
        <v>0</v>
      </c>
      <c r="P90" s="282">
        <f>(P23*'Transport assumptions'!$E22)+('Transport - Residential'!P45*'Transport assumptions'!$I22)+('Transport - Residential'!P67*'Transport assumptions'!$M22)</f>
        <v>0</v>
      </c>
      <c r="Q90" s="282">
        <f>(Q23*'Transport assumptions'!$E22)+('Transport - Residential'!Q45*'Transport assumptions'!$I22)+('Transport - Residential'!Q67*'Transport assumptions'!$M22)</f>
        <v>0</v>
      </c>
      <c r="R90" s="282">
        <f>(R23*'Transport assumptions'!$E22)+('Transport - Residential'!R45*'Transport assumptions'!$I22)+('Transport - Residential'!R67*'Transport assumptions'!$M22)</f>
        <v>0</v>
      </c>
      <c r="S90" s="282">
        <f>(S23*'Transport assumptions'!$E22)+('Transport - Residential'!S45*'Transport assumptions'!$I22)+('Transport - Residential'!S67*'Transport assumptions'!$M22)</f>
        <v>0</v>
      </c>
      <c r="T90" s="282">
        <f>(T23*'Transport assumptions'!$E22)+('Transport - Residential'!T45*'Transport assumptions'!$I22)+('Transport - Residential'!T67*'Transport assumptions'!$M22)</f>
        <v>0</v>
      </c>
      <c r="U90" s="282">
        <f>(U23*'Transport assumptions'!$E22)+('Transport - Residential'!U45*'Transport assumptions'!$I22)+('Transport - Residential'!U67*'Transport assumptions'!$M22)</f>
        <v>0</v>
      </c>
      <c r="V90" s="282">
        <f>(V23*'Transport assumptions'!$E22)+('Transport - Residential'!V45*'Transport assumptions'!$I22)+('Transport - Residential'!V67*'Transport assumptions'!$M22)</f>
        <v>0</v>
      </c>
      <c r="W90" s="282">
        <f>(W23*'Transport assumptions'!$E22)+('Transport - Residential'!W45*'Transport assumptions'!$I22)+('Transport - Residential'!W67*'Transport assumptions'!$M22)</f>
        <v>0</v>
      </c>
      <c r="X90" s="282">
        <f>(X23*'Transport assumptions'!$E22)+('Transport - Residential'!X45*'Transport assumptions'!$I22)+('Transport - Residential'!X67*'Transport assumptions'!$M22)</f>
        <v>0</v>
      </c>
      <c r="Y90" s="282">
        <f>(Y23*'Transport assumptions'!$E22)+('Transport - Residential'!Y45*'Transport assumptions'!$I22)+('Transport - Residential'!Y67*'Transport assumptions'!$M22)</f>
        <v>0</v>
      </c>
      <c r="Z90" s="282">
        <f>(Z23*'Transport assumptions'!$E22)+('Transport - Residential'!Z45*'Transport assumptions'!$I22)+('Transport - Residential'!Z67*'Transport assumptions'!$M22)</f>
        <v>0</v>
      </c>
      <c r="AA90" s="282">
        <f>(AA23*'Transport assumptions'!$E22)+('Transport - Residential'!AA45*'Transport assumptions'!$I22)+('Transport - Residential'!AA67*'Transport assumptions'!$M22)</f>
        <v>0</v>
      </c>
      <c r="AB90" s="282">
        <f>(AB23*'Transport assumptions'!$E22)+('Transport - Residential'!AB45*'Transport assumptions'!$I22)+('Transport - Residential'!AB67*'Transport assumptions'!$M22)</f>
        <v>0</v>
      </c>
      <c r="AC90" s="282">
        <f>(AC23*'Transport assumptions'!$E22)+('Transport - Residential'!AC45*'Transport assumptions'!$I22)+('Transport - Residential'!AC67*'Transport assumptions'!$M22)</f>
        <v>0</v>
      </c>
      <c r="AD90" s="282">
        <f>(AD23*'Transport assumptions'!$E22)+('Transport - Residential'!AD45*'Transport assumptions'!$I22)+('Transport - Residential'!AD67*'Transport assumptions'!$M22)</f>
        <v>0</v>
      </c>
      <c r="AE90" s="282">
        <f>(AE23*'Transport assumptions'!$E22)+('Transport - Residential'!AE45*'Transport assumptions'!$I22)+('Transport - Residential'!AE67*'Transport assumptions'!$M22)</f>
        <v>0</v>
      </c>
      <c r="AF90" s="282">
        <f>(AF23*'Transport assumptions'!$E22)+('Transport - Residential'!AF45*'Transport assumptions'!$I22)+('Transport - Residential'!AF67*'Transport assumptions'!$M22)</f>
        <v>0</v>
      </c>
      <c r="AG90" s="282">
        <f>(AG23*'Transport assumptions'!$E22)+('Transport - Residential'!AG45*'Transport assumptions'!$I22)+('Transport - Residential'!AG67*'Transport assumptions'!$M22)</f>
        <v>0</v>
      </c>
      <c r="AH90" s="282">
        <f>(AH23*'Transport assumptions'!$E22)+('Transport - Residential'!AH45*'Transport assumptions'!$I22)+('Transport - Residential'!AH67*'Transport assumptions'!$M22)</f>
        <v>0</v>
      </c>
      <c r="AI90" s="365">
        <f>(AI23*'Transport assumptions'!$E22)+('Transport - Residential'!AI45*'Transport assumptions'!$I22)+('Transport - Residential'!AI67*'Transport assumptions'!$M22)</f>
        <v>0</v>
      </c>
    </row>
    <row r="91" spans="2:35" x14ac:dyDescent="0.25">
      <c r="B91" s="480"/>
      <c r="C91" s="248" t="s">
        <v>106</v>
      </c>
      <c r="D91" s="285" t="s">
        <v>351</v>
      </c>
      <c r="E91" s="282">
        <f>(E24*'Transport assumptions'!$E23)+('Transport - Residential'!E46*'Transport assumptions'!$I23)+('Transport - Residential'!E68*'Transport assumptions'!$M23)</f>
        <v>0</v>
      </c>
      <c r="F91" s="282">
        <f>(F24*'Transport assumptions'!$E23)+('Transport - Residential'!F46*'Transport assumptions'!$I23)+('Transport - Residential'!F68*'Transport assumptions'!$M23)</f>
        <v>0</v>
      </c>
      <c r="G91" s="282">
        <f>(G24*'Transport assumptions'!$E23)+('Transport - Residential'!G46*'Transport assumptions'!$I23)+('Transport - Residential'!G68*'Transport assumptions'!$M23)</f>
        <v>0</v>
      </c>
      <c r="H91" s="282">
        <f>(H24*'Transport assumptions'!$E23)+('Transport - Residential'!H46*'Transport assumptions'!$I23)+('Transport - Residential'!H68*'Transport assumptions'!$M23)</f>
        <v>0</v>
      </c>
      <c r="I91" s="282">
        <f>(I24*'Transport assumptions'!$E23)+('Transport - Residential'!I46*'Transport assumptions'!$I23)+('Transport - Residential'!I68*'Transport assumptions'!$M23)</f>
        <v>0</v>
      </c>
      <c r="J91" s="282">
        <f>(J24*'Transport assumptions'!$E23)+('Transport - Residential'!J46*'Transport assumptions'!$I23)+('Transport - Residential'!J68*'Transport assumptions'!$M23)</f>
        <v>0</v>
      </c>
      <c r="K91" s="282">
        <f>(K24*'Transport assumptions'!$E23)+('Transport - Residential'!K46*'Transport assumptions'!$I23)+('Transport - Residential'!K68*'Transport assumptions'!$M23)</f>
        <v>0</v>
      </c>
      <c r="L91" s="282">
        <f>(L24*'Transport assumptions'!$E23)+('Transport - Residential'!L46*'Transport assumptions'!$I23)+('Transport - Residential'!L68*'Transport assumptions'!$M23)</f>
        <v>0</v>
      </c>
      <c r="M91" s="282">
        <f>(M24*'Transport assumptions'!$E23)+('Transport - Residential'!M46*'Transport assumptions'!$I23)+('Transport - Residential'!M68*'Transport assumptions'!$M23)</f>
        <v>0</v>
      </c>
      <c r="N91" s="282">
        <f>(N24*'Transport assumptions'!$E23)+('Transport - Residential'!N46*'Transport assumptions'!$I23)+('Transport - Residential'!N68*'Transport assumptions'!$M23)</f>
        <v>0</v>
      </c>
      <c r="O91" s="282">
        <f>(O24*'Transport assumptions'!$E23)+('Transport - Residential'!O46*'Transport assumptions'!$I23)+('Transport - Residential'!O68*'Transport assumptions'!$M23)</f>
        <v>0</v>
      </c>
      <c r="P91" s="282">
        <f>(P24*'Transport assumptions'!$E23)+('Transport - Residential'!P46*'Transport assumptions'!$I23)+('Transport - Residential'!P68*'Transport assumptions'!$M23)</f>
        <v>0</v>
      </c>
      <c r="Q91" s="282">
        <f>(Q24*'Transport assumptions'!$E23)+('Transport - Residential'!Q46*'Transport assumptions'!$I23)+('Transport - Residential'!Q68*'Transport assumptions'!$M23)</f>
        <v>0</v>
      </c>
      <c r="R91" s="282">
        <f>(R24*'Transport assumptions'!$E23)+('Transport - Residential'!R46*'Transport assumptions'!$I23)+('Transport - Residential'!R68*'Transport assumptions'!$M23)</f>
        <v>0</v>
      </c>
      <c r="S91" s="282">
        <f>(S24*'Transport assumptions'!$E23)+('Transport - Residential'!S46*'Transport assumptions'!$I23)+('Transport - Residential'!S68*'Transport assumptions'!$M23)</f>
        <v>0</v>
      </c>
      <c r="T91" s="282">
        <f>(T24*'Transport assumptions'!$E23)+('Transport - Residential'!T46*'Transport assumptions'!$I23)+('Transport - Residential'!T68*'Transport assumptions'!$M23)</f>
        <v>0</v>
      </c>
      <c r="U91" s="282">
        <f>(U24*'Transport assumptions'!$E23)+('Transport - Residential'!U46*'Transport assumptions'!$I23)+('Transport - Residential'!U68*'Transport assumptions'!$M23)</f>
        <v>0</v>
      </c>
      <c r="V91" s="282">
        <f>(V24*'Transport assumptions'!$E23)+('Transport - Residential'!V46*'Transport assumptions'!$I23)+('Transport - Residential'!V68*'Transport assumptions'!$M23)</f>
        <v>0</v>
      </c>
      <c r="W91" s="282">
        <f>(W24*'Transport assumptions'!$E23)+('Transport - Residential'!W46*'Transport assumptions'!$I23)+('Transport - Residential'!W68*'Transport assumptions'!$M23)</f>
        <v>0</v>
      </c>
      <c r="X91" s="282">
        <f>(X24*'Transport assumptions'!$E23)+('Transport - Residential'!X46*'Transport assumptions'!$I23)+('Transport - Residential'!X68*'Transport assumptions'!$M23)</f>
        <v>0</v>
      </c>
      <c r="Y91" s="282">
        <f>(Y24*'Transport assumptions'!$E23)+('Transport - Residential'!Y46*'Transport assumptions'!$I23)+('Transport - Residential'!Y68*'Transport assumptions'!$M23)</f>
        <v>0</v>
      </c>
      <c r="Z91" s="282">
        <f>(Z24*'Transport assumptions'!$E23)+('Transport - Residential'!Z46*'Transport assumptions'!$I23)+('Transport - Residential'!Z68*'Transport assumptions'!$M23)</f>
        <v>0</v>
      </c>
      <c r="AA91" s="282">
        <f>(AA24*'Transport assumptions'!$E23)+('Transport - Residential'!AA46*'Transport assumptions'!$I23)+('Transport - Residential'!AA68*'Transport assumptions'!$M23)</f>
        <v>0</v>
      </c>
      <c r="AB91" s="282">
        <f>(AB24*'Transport assumptions'!$E23)+('Transport - Residential'!AB46*'Transport assumptions'!$I23)+('Transport - Residential'!AB68*'Transport assumptions'!$M23)</f>
        <v>0</v>
      </c>
      <c r="AC91" s="282">
        <f>(AC24*'Transport assumptions'!$E23)+('Transport - Residential'!AC46*'Transport assumptions'!$I23)+('Transport - Residential'!AC68*'Transport assumptions'!$M23)</f>
        <v>0</v>
      </c>
      <c r="AD91" s="282">
        <f>(AD24*'Transport assumptions'!$E23)+('Transport - Residential'!AD46*'Transport assumptions'!$I23)+('Transport - Residential'!AD68*'Transport assumptions'!$M23)</f>
        <v>0</v>
      </c>
      <c r="AE91" s="282">
        <f>(AE24*'Transport assumptions'!$E23)+('Transport - Residential'!AE46*'Transport assumptions'!$I23)+('Transport - Residential'!AE68*'Transport assumptions'!$M23)</f>
        <v>0</v>
      </c>
      <c r="AF91" s="282">
        <f>(AF24*'Transport assumptions'!$E23)+('Transport - Residential'!AF46*'Transport assumptions'!$I23)+('Transport - Residential'!AF68*'Transport assumptions'!$M23)</f>
        <v>0</v>
      </c>
      <c r="AG91" s="282">
        <f>(AG24*'Transport assumptions'!$E23)+('Transport - Residential'!AG46*'Transport assumptions'!$I23)+('Transport - Residential'!AG68*'Transport assumptions'!$M23)</f>
        <v>0</v>
      </c>
      <c r="AH91" s="282">
        <f>(AH24*'Transport assumptions'!$E23)+('Transport - Residential'!AH46*'Transport assumptions'!$I23)+('Transport - Residential'!AH68*'Transport assumptions'!$M23)</f>
        <v>0</v>
      </c>
      <c r="AI91" s="365">
        <f>(AI24*'Transport assumptions'!$E23)+('Transport - Residential'!AI46*'Transport assumptions'!$I23)+('Transport - Residential'!AI68*'Transport assumptions'!$M23)</f>
        <v>0</v>
      </c>
    </row>
    <row r="92" spans="2:35" x14ac:dyDescent="0.25">
      <c r="B92" s="480"/>
      <c r="C92" s="250" t="s">
        <v>107</v>
      </c>
      <c r="D92" s="285" t="s">
        <v>351</v>
      </c>
      <c r="E92" s="282">
        <f>(E25*'Transport assumptions'!$E24)+('Transport - Residential'!E47*'Transport assumptions'!$I24)+('Transport - Residential'!E69*'Transport assumptions'!$M24)</f>
        <v>0</v>
      </c>
      <c r="F92" s="282">
        <f>(F25*'Transport assumptions'!$E24)+('Transport - Residential'!F47*'Transport assumptions'!$I24)+('Transport - Residential'!F69*'Transport assumptions'!$M24)</f>
        <v>0</v>
      </c>
      <c r="G92" s="282">
        <f>(G25*'Transport assumptions'!$E24)+('Transport - Residential'!G47*'Transport assumptions'!$I24)+('Transport - Residential'!G69*'Transport assumptions'!$M24)</f>
        <v>0</v>
      </c>
      <c r="H92" s="282">
        <f>(H25*'Transport assumptions'!$E24)+('Transport - Residential'!H47*'Transport assumptions'!$I24)+('Transport - Residential'!H69*'Transport assumptions'!$M24)</f>
        <v>0</v>
      </c>
      <c r="I92" s="282">
        <f>(I25*'Transport assumptions'!$E24)+('Transport - Residential'!I47*'Transport assumptions'!$I24)+('Transport - Residential'!I69*'Transport assumptions'!$M24)</f>
        <v>0</v>
      </c>
      <c r="J92" s="282">
        <f>(J25*'Transport assumptions'!$E24)+('Transport - Residential'!J47*'Transport assumptions'!$I24)+('Transport - Residential'!J69*'Transport assumptions'!$M24)</f>
        <v>0</v>
      </c>
      <c r="K92" s="282">
        <f>(K25*'Transport assumptions'!$E24)+('Transport - Residential'!K47*'Transport assumptions'!$I24)+('Transport - Residential'!K69*'Transport assumptions'!$M24)</f>
        <v>0</v>
      </c>
      <c r="L92" s="282">
        <f>(L25*'Transport assumptions'!$E24)+('Transport - Residential'!L47*'Transport assumptions'!$I24)+('Transport - Residential'!L69*'Transport assumptions'!$M24)</f>
        <v>0</v>
      </c>
      <c r="M92" s="282">
        <f>(M25*'Transport assumptions'!$E24)+('Transport - Residential'!M47*'Transport assumptions'!$I24)+('Transport - Residential'!M69*'Transport assumptions'!$M24)</f>
        <v>0</v>
      </c>
      <c r="N92" s="282">
        <f>(N25*'Transport assumptions'!$E24)+('Transport - Residential'!N47*'Transport assumptions'!$I24)+('Transport - Residential'!N69*'Transport assumptions'!$M24)</f>
        <v>0</v>
      </c>
      <c r="O92" s="282">
        <f>(O25*'Transport assumptions'!$E24)+('Transport - Residential'!O47*'Transport assumptions'!$I24)+('Transport - Residential'!O69*'Transport assumptions'!$M24)</f>
        <v>0</v>
      </c>
      <c r="P92" s="282">
        <f>(P25*'Transport assumptions'!$E24)+('Transport - Residential'!P47*'Transport assumptions'!$I24)+('Transport - Residential'!P69*'Transport assumptions'!$M24)</f>
        <v>0</v>
      </c>
      <c r="Q92" s="282">
        <f>(Q25*'Transport assumptions'!$E24)+('Transport - Residential'!Q47*'Transport assumptions'!$I24)+('Transport - Residential'!Q69*'Transport assumptions'!$M24)</f>
        <v>0</v>
      </c>
      <c r="R92" s="282">
        <f>(R25*'Transport assumptions'!$E24)+('Transport - Residential'!R47*'Transport assumptions'!$I24)+('Transport - Residential'!R69*'Transport assumptions'!$M24)</f>
        <v>0</v>
      </c>
      <c r="S92" s="282">
        <f>(S25*'Transport assumptions'!$E24)+('Transport - Residential'!S47*'Transport assumptions'!$I24)+('Transport - Residential'!S69*'Transport assumptions'!$M24)</f>
        <v>0</v>
      </c>
      <c r="T92" s="282">
        <f>(T25*'Transport assumptions'!$E24)+('Transport - Residential'!T47*'Transport assumptions'!$I24)+('Transport - Residential'!T69*'Transport assumptions'!$M24)</f>
        <v>0</v>
      </c>
      <c r="U92" s="282">
        <f>(U25*'Transport assumptions'!$E24)+('Transport - Residential'!U47*'Transport assumptions'!$I24)+('Transport - Residential'!U69*'Transport assumptions'!$M24)</f>
        <v>0</v>
      </c>
      <c r="V92" s="282">
        <f>(V25*'Transport assumptions'!$E24)+('Transport - Residential'!V47*'Transport assumptions'!$I24)+('Transport - Residential'!V69*'Transport assumptions'!$M24)</f>
        <v>0</v>
      </c>
      <c r="W92" s="282">
        <f>(W25*'Transport assumptions'!$E24)+('Transport - Residential'!W47*'Transport assumptions'!$I24)+('Transport - Residential'!W69*'Transport assumptions'!$M24)</f>
        <v>0</v>
      </c>
      <c r="X92" s="282">
        <f>(X25*'Transport assumptions'!$E24)+('Transport - Residential'!X47*'Transport assumptions'!$I24)+('Transport - Residential'!X69*'Transport assumptions'!$M24)</f>
        <v>0</v>
      </c>
      <c r="Y92" s="282">
        <f>(Y25*'Transport assumptions'!$E24)+('Transport - Residential'!Y47*'Transport assumptions'!$I24)+('Transport - Residential'!Y69*'Transport assumptions'!$M24)</f>
        <v>0</v>
      </c>
      <c r="Z92" s="282">
        <f>(Z25*'Transport assumptions'!$E24)+('Transport - Residential'!Z47*'Transport assumptions'!$I24)+('Transport - Residential'!Z69*'Transport assumptions'!$M24)</f>
        <v>0</v>
      </c>
      <c r="AA92" s="282">
        <f>(AA25*'Transport assumptions'!$E24)+('Transport - Residential'!AA47*'Transport assumptions'!$I24)+('Transport - Residential'!AA69*'Transport assumptions'!$M24)</f>
        <v>0</v>
      </c>
      <c r="AB92" s="282">
        <f>(AB25*'Transport assumptions'!$E24)+('Transport - Residential'!AB47*'Transport assumptions'!$I24)+('Transport - Residential'!AB69*'Transport assumptions'!$M24)</f>
        <v>0</v>
      </c>
      <c r="AC92" s="282">
        <f>(AC25*'Transport assumptions'!$E24)+('Transport - Residential'!AC47*'Transport assumptions'!$I24)+('Transport - Residential'!AC69*'Transport assumptions'!$M24)</f>
        <v>0</v>
      </c>
      <c r="AD92" s="282">
        <f>(AD25*'Transport assumptions'!$E24)+('Transport - Residential'!AD47*'Transport assumptions'!$I24)+('Transport - Residential'!AD69*'Transport assumptions'!$M24)</f>
        <v>0</v>
      </c>
      <c r="AE92" s="282">
        <f>(AE25*'Transport assumptions'!$E24)+('Transport - Residential'!AE47*'Transport assumptions'!$I24)+('Transport - Residential'!AE69*'Transport assumptions'!$M24)</f>
        <v>0</v>
      </c>
      <c r="AF92" s="282">
        <f>(AF25*'Transport assumptions'!$E24)+('Transport - Residential'!AF47*'Transport assumptions'!$I24)+('Transport - Residential'!AF69*'Transport assumptions'!$M24)</f>
        <v>0</v>
      </c>
      <c r="AG92" s="282">
        <f>(AG25*'Transport assumptions'!$E24)+('Transport - Residential'!AG47*'Transport assumptions'!$I24)+('Transport - Residential'!AG69*'Transport assumptions'!$M24)</f>
        <v>0</v>
      </c>
      <c r="AH92" s="282">
        <f>(AH25*'Transport assumptions'!$E24)+('Transport - Residential'!AH47*'Transport assumptions'!$I24)+('Transport - Residential'!AH69*'Transport assumptions'!$M24)</f>
        <v>0</v>
      </c>
      <c r="AI92" s="365">
        <f>(AI25*'Transport assumptions'!$E24)+('Transport - Residential'!AI47*'Transport assumptions'!$I24)+('Transport - Residential'!AI69*'Transport assumptions'!$M24)</f>
        <v>0</v>
      </c>
    </row>
    <row r="93" spans="2:35" x14ac:dyDescent="0.25">
      <c r="B93" s="480" t="s">
        <v>110</v>
      </c>
      <c r="C93" s="248" t="s">
        <v>101</v>
      </c>
      <c r="D93" s="285" t="s">
        <v>351</v>
      </c>
      <c r="E93" s="282">
        <f>(E26*'Transport assumptions'!$E25)+('Transport - Residential'!E48*'Transport assumptions'!$I25)+('Transport - Residential'!E70*'Transport assumptions'!$M25)</f>
        <v>0</v>
      </c>
      <c r="F93" s="282">
        <f>(F26*'Transport assumptions'!$E25)+('Transport - Residential'!F48*'Transport assumptions'!$I25)+('Transport - Residential'!F70*'Transport assumptions'!$M25)</f>
        <v>0</v>
      </c>
      <c r="G93" s="282">
        <f>(G26*'Transport assumptions'!$E25)+('Transport - Residential'!G48*'Transport assumptions'!$I25)+('Transport - Residential'!G70*'Transport assumptions'!$M25)</f>
        <v>0</v>
      </c>
      <c r="H93" s="282">
        <f>(H26*'Transport assumptions'!$E25)+('Transport - Residential'!H48*'Transport assumptions'!$I25)+('Transport - Residential'!H70*'Transport assumptions'!$M25)</f>
        <v>0</v>
      </c>
      <c r="I93" s="282">
        <f>(I26*'Transport assumptions'!$E25)+('Transport - Residential'!I48*'Transport assumptions'!$I25)+('Transport - Residential'!I70*'Transport assumptions'!$M25)</f>
        <v>0</v>
      </c>
      <c r="J93" s="282">
        <f>(J26*'Transport assumptions'!$E25)+('Transport - Residential'!J48*'Transport assumptions'!$I25)+('Transport - Residential'!J70*'Transport assumptions'!$M25)</f>
        <v>0</v>
      </c>
      <c r="K93" s="282">
        <f>(K26*'Transport assumptions'!$E25)+('Transport - Residential'!K48*'Transport assumptions'!$I25)+('Transport - Residential'!K70*'Transport assumptions'!$M25)</f>
        <v>0</v>
      </c>
      <c r="L93" s="282">
        <f>(L26*'Transport assumptions'!$E25)+('Transport - Residential'!L48*'Transport assumptions'!$I25)+('Transport - Residential'!L70*'Transport assumptions'!$M25)</f>
        <v>0</v>
      </c>
      <c r="M93" s="282">
        <f>(M26*'Transport assumptions'!$E25)+('Transport - Residential'!M48*'Transport assumptions'!$I25)+('Transport - Residential'!M70*'Transport assumptions'!$M25)</f>
        <v>0</v>
      </c>
      <c r="N93" s="282">
        <f>(N26*'Transport assumptions'!$E25)+('Transport - Residential'!N48*'Transport assumptions'!$I25)+('Transport - Residential'!N70*'Transport assumptions'!$M25)</f>
        <v>0</v>
      </c>
      <c r="O93" s="282">
        <f>(O26*'Transport assumptions'!$E25)+('Transport - Residential'!O48*'Transport assumptions'!$I25)+('Transport - Residential'!O70*'Transport assumptions'!$M25)</f>
        <v>0</v>
      </c>
      <c r="P93" s="282">
        <f>(P26*'Transport assumptions'!$E25)+('Transport - Residential'!P48*'Transport assumptions'!$I25)+('Transport - Residential'!P70*'Transport assumptions'!$M25)</f>
        <v>0</v>
      </c>
      <c r="Q93" s="282">
        <f>(Q26*'Transport assumptions'!$E25)+('Transport - Residential'!Q48*'Transport assumptions'!$I25)+('Transport - Residential'!Q70*'Transport assumptions'!$M25)</f>
        <v>0</v>
      </c>
      <c r="R93" s="282">
        <f>(R26*'Transport assumptions'!$E25)+('Transport - Residential'!R48*'Transport assumptions'!$I25)+('Transport - Residential'!R70*'Transport assumptions'!$M25)</f>
        <v>0</v>
      </c>
      <c r="S93" s="282">
        <f>(S26*'Transport assumptions'!$E25)+('Transport - Residential'!S48*'Transport assumptions'!$I25)+('Transport - Residential'!S70*'Transport assumptions'!$M25)</f>
        <v>0</v>
      </c>
      <c r="T93" s="282">
        <f>(T26*'Transport assumptions'!$E25)+('Transport - Residential'!T48*'Transport assumptions'!$I25)+('Transport - Residential'!T70*'Transport assumptions'!$M25)</f>
        <v>0</v>
      </c>
      <c r="U93" s="282">
        <f>(U26*'Transport assumptions'!$E25)+('Transport - Residential'!U48*'Transport assumptions'!$I25)+('Transport - Residential'!U70*'Transport assumptions'!$M25)</f>
        <v>0</v>
      </c>
      <c r="V93" s="282">
        <f>(V26*'Transport assumptions'!$E25)+('Transport - Residential'!V48*'Transport assumptions'!$I25)+('Transport - Residential'!V70*'Transport assumptions'!$M25)</f>
        <v>0</v>
      </c>
      <c r="W93" s="282">
        <f>(W26*'Transport assumptions'!$E25)+('Transport - Residential'!W48*'Transport assumptions'!$I25)+('Transport - Residential'!W70*'Transport assumptions'!$M25)</f>
        <v>0</v>
      </c>
      <c r="X93" s="282">
        <f>(X26*'Transport assumptions'!$E25)+('Transport - Residential'!X48*'Transport assumptions'!$I25)+('Transport - Residential'!X70*'Transport assumptions'!$M25)</f>
        <v>0</v>
      </c>
      <c r="Y93" s="282">
        <f>(Y26*'Transport assumptions'!$E25)+('Transport - Residential'!Y48*'Transport assumptions'!$I25)+('Transport - Residential'!Y70*'Transport assumptions'!$M25)</f>
        <v>0</v>
      </c>
      <c r="Z93" s="282">
        <f>(Z26*'Transport assumptions'!$E25)+('Transport - Residential'!Z48*'Transport assumptions'!$I25)+('Transport - Residential'!Z70*'Transport assumptions'!$M25)</f>
        <v>0</v>
      </c>
      <c r="AA93" s="282">
        <f>(AA26*'Transport assumptions'!$E25)+('Transport - Residential'!AA48*'Transport assumptions'!$I25)+('Transport - Residential'!AA70*'Transport assumptions'!$M25)</f>
        <v>0</v>
      </c>
      <c r="AB93" s="282">
        <f>(AB26*'Transport assumptions'!$E25)+('Transport - Residential'!AB48*'Transport assumptions'!$I25)+('Transport - Residential'!AB70*'Transport assumptions'!$M25)</f>
        <v>0</v>
      </c>
      <c r="AC93" s="282">
        <f>(AC26*'Transport assumptions'!$E25)+('Transport - Residential'!AC48*'Transport assumptions'!$I25)+('Transport - Residential'!AC70*'Transport assumptions'!$M25)</f>
        <v>0</v>
      </c>
      <c r="AD93" s="282">
        <f>(AD26*'Transport assumptions'!$E25)+('Transport - Residential'!AD48*'Transport assumptions'!$I25)+('Transport - Residential'!AD70*'Transport assumptions'!$M25)</f>
        <v>0</v>
      </c>
      <c r="AE93" s="282">
        <f>(AE26*'Transport assumptions'!$E25)+('Transport - Residential'!AE48*'Transport assumptions'!$I25)+('Transport - Residential'!AE70*'Transport assumptions'!$M25)</f>
        <v>0</v>
      </c>
      <c r="AF93" s="282">
        <f>(AF26*'Transport assumptions'!$E25)+('Transport - Residential'!AF48*'Transport assumptions'!$I25)+('Transport - Residential'!AF70*'Transport assumptions'!$M25)</f>
        <v>0</v>
      </c>
      <c r="AG93" s="282">
        <f>(AG26*'Transport assumptions'!$E25)+('Transport - Residential'!AG48*'Transport assumptions'!$I25)+('Transport - Residential'!AG70*'Transport assumptions'!$M25)</f>
        <v>0</v>
      </c>
      <c r="AH93" s="282">
        <f>(AH26*'Transport assumptions'!$E25)+('Transport - Residential'!AH48*'Transport assumptions'!$I25)+('Transport - Residential'!AH70*'Transport assumptions'!$M25)</f>
        <v>0</v>
      </c>
      <c r="AI93" s="365">
        <f>(AI26*'Transport assumptions'!$E25)+('Transport - Residential'!AI48*'Transport assumptions'!$I25)+('Transport - Residential'!AI70*'Transport assumptions'!$M25)</f>
        <v>0</v>
      </c>
    </row>
    <row r="94" spans="2:35" x14ac:dyDescent="0.25">
      <c r="B94" s="480"/>
      <c r="C94" s="248" t="s">
        <v>104</v>
      </c>
      <c r="D94" s="285" t="s">
        <v>351</v>
      </c>
      <c r="E94" s="282">
        <f>(E27*'Transport assumptions'!$E26)+('Transport - Residential'!E49*'Transport assumptions'!$I26)+('Transport - Residential'!E71*'Transport assumptions'!$M26)</f>
        <v>0</v>
      </c>
      <c r="F94" s="282">
        <f>(F27*'Transport assumptions'!$E26)+('Transport - Residential'!F49*'Transport assumptions'!$I26)+('Transport - Residential'!F71*'Transport assumptions'!$M26)</f>
        <v>0</v>
      </c>
      <c r="G94" s="282">
        <f>(G27*'Transport assumptions'!$E26)+('Transport - Residential'!G49*'Transport assumptions'!$I26)+('Transport - Residential'!G71*'Transport assumptions'!$M26)</f>
        <v>0</v>
      </c>
      <c r="H94" s="282">
        <f>(H27*'Transport assumptions'!$E26)+('Transport - Residential'!H49*'Transport assumptions'!$I26)+('Transport - Residential'!H71*'Transport assumptions'!$M26)</f>
        <v>0</v>
      </c>
      <c r="I94" s="282">
        <f>(I27*'Transport assumptions'!$E26)+('Transport - Residential'!I49*'Transport assumptions'!$I26)+('Transport - Residential'!I71*'Transport assumptions'!$M26)</f>
        <v>0</v>
      </c>
      <c r="J94" s="282">
        <f>(J27*'Transport assumptions'!$E26)+('Transport - Residential'!J49*'Transport assumptions'!$I26)+('Transport - Residential'!J71*'Transport assumptions'!$M26)</f>
        <v>0</v>
      </c>
      <c r="K94" s="282">
        <f>(K27*'Transport assumptions'!$E26)+('Transport - Residential'!K49*'Transport assumptions'!$I26)+('Transport - Residential'!K71*'Transport assumptions'!$M26)</f>
        <v>0</v>
      </c>
      <c r="L94" s="282">
        <f>(L27*'Transport assumptions'!$E26)+('Transport - Residential'!L49*'Transport assumptions'!$I26)+('Transport - Residential'!L71*'Transport assumptions'!$M26)</f>
        <v>0</v>
      </c>
      <c r="M94" s="282">
        <f>(M27*'Transport assumptions'!$E26)+('Transport - Residential'!M49*'Transport assumptions'!$I26)+('Transport - Residential'!M71*'Transport assumptions'!$M26)</f>
        <v>0</v>
      </c>
      <c r="N94" s="282">
        <f>(N27*'Transport assumptions'!$E26)+('Transport - Residential'!N49*'Transport assumptions'!$I26)+('Transport - Residential'!N71*'Transport assumptions'!$M26)</f>
        <v>0</v>
      </c>
      <c r="O94" s="282">
        <f>(O27*'Transport assumptions'!$E26)+('Transport - Residential'!O49*'Transport assumptions'!$I26)+('Transport - Residential'!O71*'Transport assumptions'!$M26)</f>
        <v>0</v>
      </c>
      <c r="P94" s="282">
        <f>(P27*'Transport assumptions'!$E26)+('Transport - Residential'!P49*'Transport assumptions'!$I26)+('Transport - Residential'!P71*'Transport assumptions'!$M26)</f>
        <v>0</v>
      </c>
      <c r="Q94" s="282">
        <f>(Q27*'Transport assumptions'!$E26)+('Transport - Residential'!Q49*'Transport assumptions'!$I26)+('Transport - Residential'!Q71*'Transport assumptions'!$M26)</f>
        <v>0</v>
      </c>
      <c r="R94" s="282">
        <f>(R27*'Transport assumptions'!$E26)+('Transport - Residential'!R49*'Transport assumptions'!$I26)+('Transport - Residential'!R71*'Transport assumptions'!$M26)</f>
        <v>0</v>
      </c>
      <c r="S94" s="282">
        <f>(S27*'Transport assumptions'!$E26)+('Transport - Residential'!S49*'Transport assumptions'!$I26)+('Transport - Residential'!S71*'Transport assumptions'!$M26)</f>
        <v>0</v>
      </c>
      <c r="T94" s="282">
        <f>(T27*'Transport assumptions'!$E26)+('Transport - Residential'!T49*'Transport assumptions'!$I26)+('Transport - Residential'!T71*'Transport assumptions'!$M26)</f>
        <v>0</v>
      </c>
      <c r="U94" s="282">
        <f>(U27*'Transport assumptions'!$E26)+('Transport - Residential'!U49*'Transport assumptions'!$I26)+('Transport - Residential'!U71*'Transport assumptions'!$M26)</f>
        <v>0</v>
      </c>
      <c r="V94" s="282">
        <f>(V27*'Transport assumptions'!$E26)+('Transport - Residential'!V49*'Transport assumptions'!$I26)+('Transport - Residential'!V71*'Transport assumptions'!$M26)</f>
        <v>0</v>
      </c>
      <c r="W94" s="282">
        <f>(W27*'Transport assumptions'!$E26)+('Transport - Residential'!W49*'Transport assumptions'!$I26)+('Transport - Residential'!W71*'Transport assumptions'!$M26)</f>
        <v>0</v>
      </c>
      <c r="X94" s="282">
        <f>(X27*'Transport assumptions'!$E26)+('Transport - Residential'!X49*'Transport assumptions'!$I26)+('Transport - Residential'!X71*'Transport assumptions'!$M26)</f>
        <v>0</v>
      </c>
      <c r="Y94" s="282">
        <f>(Y27*'Transport assumptions'!$E26)+('Transport - Residential'!Y49*'Transport assumptions'!$I26)+('Transport - Residential'!Y71*'Transport assumptions'!$M26)</f>
        <v>0</v>
      </c>
      <c r="Z94" s="282">
        <f>(Z27*'Transport assumptions'!$E26)+('Transport - Residential'!Z49*'Transport assumptions'!$I26)+('Transport - Residential'!Z71*'Transport assumptions'!$M26)</f>
        <v>0</v>
      </c>
      <c r="AA94" s="282">
        <f>(AA27*'Transport assumptions'!$E26)+('Transport - Residential'!AA49*'Transport assumptions'!$I26)+('Transport - Residential'!AA71*'Transport assumptions'!$M26)</f>
        <v>0</v>
      </c>
      <c r="AB94" s="282">
        <f>(AB27*'Transport assumptions'!$E26)+('Transport - Residential'!AB49*'Transport assumptions'!$I26)+('Transport - Residential'!AB71*'Transport assumptions'!$M26)</f>
        <v>0</v>
      </c>
      <c r="AC94" s="282">
        <f>(AC27*'Transport assumptions'!$E26)+('Transport - Residential'!AC49*'Transport assumptions'!$I26)+('Transport - Residential'!AC71*'Transport assumptions'!$M26)</f>
        <v>0</v>
      </c>
      <c r="AD94" s="282">
        <f>(AD27*'Transport assumptions'!$E26)+('Transport - Residential'!AD49*'Transport assumptions'!$I26)+('Transport - Residential'!AD71*'Transport assumptions'!$M26)</f>
        <v>0</v>
      </c>
      <c r="AE94" s="282">
        <f>(AE27*'Transport assumptions'!$E26)+('Transport - Residential'!AE49*'Transport assumptions'!$I26)+('Transport - Residential'!AE71*'Transport assumptions'!$M26)</f>
        <v>0</v>
      </c>
      <c r="AF94" s="282">
        <f>(AF27*'Transport assumptions'!$E26)+('Transport - Residential'!AF49*'Transport assumptions'!$I26)+('Transport - Residential'!AF71*'Transport assumptions'!$M26)</f>
        <v>0</v>
      </c>
      <c r="AG94" s="282">
        <f>(AG27*'Transport assumptions'!$E26)+('Transport - Residential'!AG49*'Transport assumptions'!$I26)+('Transport - Residential'!AG71*'Transport assumptions'!$M26)</f>
        <v>0</v>
      </c>
      <c r="AH94" s="282">
        <f>(AH27*'Transport assumptions'!$E26)+('Transport - Residential'!AH49*'Transport assumptions'!$I26)+('Transport - Residential'!AH71*'Transport assumptions'!$M26)</f>
        <v>0</v>
      </c>
      <c r="AI94" s="365">
        <f>(AI27*'Transport assumptions'!$E26)+('Transport - Residential'!AI49*'Transport assumptions'!$I26)+('Transport - Residential'!AI71*'Transport assumptions'!$M26)</f>
        <v>0</v>
      </c>
    </row>
    <row r="95" spans="2:35" x14ac:dyDescent="0.25">
      <c r="B95" s="480"/>
      <c r="C95" s="248" t="s">
        <v>105</v>
      </c>
      <c r="D95" s="285" t="s">
        <v>351</v>
      </c>
      <c r="E95" s="282">
        <f>(E28*'Transport assumptions'!$E27)+('Transport - Residential'!E50*'Transport assumptions'!$I27)+('Transport - Residential'!E72*'Transport assumptions'!$M27)</f>
        <v>0</v>
      </c>
      <c r="F95" s="282">
        <f>(F28*'Transport assumptions'!$E27)+('Transport - Residential'!F50*'Transport assumptions'!$I27)+('Transport - Residential'!F72*'Transport assumptions'!$M27)</f>
        <v>0</v>
      </c>
      <c r="G95" s="282">
        <f>(G28*'Transport assumptions'!$E27)+('Transport - Residential'!G50*'Transport assumptions'!$I27)+('Transport - Residential'!G72*'Transport assumptions'!$M27)</f>
        <v>0</v>
      </c>
      <c r="H95" s="282">
        <f>(H28*'Transport assumptions'!$E27)+('Transport - Residential'!H50*'Transport assumptions'!$I27)+('Transport - Residential'!H72*'Transport assumptions'!$M27)</f>
        <v>0</v>
      </c>
      <c r="I95" s="282">
        <f>(I28*'Transport assumptions'!$E27)+('Transport - Residential'!I50*'Transport assumptions'!$I27)+('Transport - Residential'!I72*'Transport assumptions'!$M27)</f>
        <v>0</v>
      </c>
      <c r="J95" s="282">
        <f>(J28*'Transport assumptions'!$E27)+('Transport - Residential'!J50*'Transport assumptions'!$I27)+('Transport - Residential'!J72*'Transport assumptions'!$M27)</f>
        <v>0</v>
      </c>
      <c r="K95" s="282">
        <f>(K28*'Transport assumptions'!$E27)+('Transport - Residential'!K50*'Transport assumptions'!$I27)+('Transport - Residential'!K72*'Transport assumptions'!$M27)</f>
        <v>0</v>
      </c>
      <c r="L95" s="282">
        <f>(L28*'Transport assumptions'!$E27)+('Transport - Residential'!L50*'Transport assumptions'!$I27)+('Transport - Residential'!L72*'Transport assumptions'!$M27)</f>
        <v>0</v>
      </c>
      <c r="M95" s="282">
        <f>(M28*'Transport assumptions'!$E27)+('Transport - Residential'!M50*'Transport assumptions'!$I27)+('Transport - Residential'!M72*'Transport assumptions'!$M27)</f>
        <v>0</v>
      </c>
      <c r="N95" s="282">
        <f>(N28*'Transport assumptions'!$E27)+('Transport - Residential'!N50*'Transport assumptions'!$I27)+('Transport - Residential'!N72*'Transport assumptions'!$M27)</f>
        <v>0</v>
      </c>
      <c r="O95" s="282">
        <f>(O28*'Transport assumptions'!$E27)+('Transport - Residential'!O50*'Transport assumptions'!$I27)+('Transport - Residential'!O72*'Transport assumptions'!$M27)</f>
        <v>0</v>
      </c>
      <c r="P95" s="282">
        <f>(P28*'Transport assumptions'!$E27)+('Transport - Residential'!P50*'Transport assumptions'!$I27)+('Transport - Residential'!P72*'Transport assumptions'!$M27)</f>
        <v>0</v>
      </c>
      <c r="Q95" s="282">
        <f>(Q28*'Transport assumptions'!$E27)+('Transport - Residential'!Q50*'Transport assumptions'!$I27)+('Transport - Residential'!Q72*'Transport assumptions'!$M27)</f>
        <v>0</v>
      </c>
      <c r="R95" s="282">
        <f>(R28*'Transport assumptions'!$E27)+('Transport - Residential'!R50*'Transport assumptions'!$I27)+('Transport - Residential'!R72*'Transport assumptions'!$M27)</f>
        <v>0</v>
      </c>
      <c r="S95" s="282">
        <f>(S28*'Transport assumptions'!$E27)+('Transport - Residential'!S50*'Transport assumptions'!$I27)+('Transport - Residential'!S72*'Transport assumptions'!$M27)</f>
        <v>0</v>
      </c>
      <c r="T95" s="282">
        <f>(T28*'Transport assumptions'!$E27)+('Transport - Residential'!T50*'Transport assumptions'!$I27)+('Transport - Residential'!T72*'Transport assumptions'!$M27)</f>
        <v>0</v>
      </c>
      <c r="U95" s="282">
        <f>(U28*'Transport assumptions'!$E27)+('Transport - Residential'!U50*'Transport assumptions'!$I27)+('Transport - Residential'!U72*'Transport assumptions'!$M27)</f>
        <v>0</v>
      </c>
      <c r="V95" s="282">
        <f>(V28*'Transport assumptions'!$E27)+('Transport - Residential'!V50*'Transport assumptions'!$I27)+('Transport - Residential'!V72*'Transport assumptions'!$M27)</f>
        <v>0</v>
      </c>
      <c r="W95" s="282">
        <f>(W28*'Transport assumptions'!$E27)+('Transport - Residential'!W50*'Transport assumptions'!$I27)+('Transport - Residential'!W72*'Transport assumptions'!$M27)</f>
        <v>0</v>
      </c>
      <c r="X95" s="282">
        <f>(X28*'Transport assumptions'!$E27)+('Transport - Residential'!X50*'Transport assumptions'!$I27)+('Transport - Residential'!X72*'Transport assumptions'!$M27)</f>
        <v>0</v>
      </c>
      <c r="Y95" s="282">
        <f>(Y28*'Transport assumptions'!$E27)+('Transport - Residential'!Y50*'Transport assumptions'!$I27)+('Transport - Residential'!Y72*'Transport assumptions'!$M27)</f>
        <v>0</v>
      </c>
      <c r="Z95" s="282">
        <f>(Z28*'Transport assumptions'!$E27)+('Transport - Residential'!Z50*'Transport assumptions'!$I27)+('Transport - Residential'!Z72*'Transport assumptions'!$M27)</f>
        <v>0</v>
      </c>
      <c r="AA95" s="282">
        <f>(AA28*'Transport assumptions'!$E27)+('Transport - Residential'!AA50*'Transport assumptions'!$I27)+('Transport - Residential'!AA72*'Transport assumptions'!$M27)</f>
        <v>0</v>
      </c>
      <c r="AB95" s="282">
        <f>(AB28*'Transport assumptions'!$E27)+('Transport - Residential'!AB50*'Transport assumptions'!$I27)+('Transport - Residential'!AB72*'Transport assumptions'!$M27)</f>
        <v>0</v>
      </c>
      <c r="AC95" s="282">
        <f>(AC28*'Transport assumptions'!$E27)+('Transport - Residential'!AC50*'Transport assumptions'!$I27)+('Transport - Residential'!AC72*'Transport assumptions'!$M27)</f>
        <v>0</v>
      </c>
      <c r="AD95" s="282">
        <f>(AD28*'Transport assumptions'!$E27)+('Transport - Residential'!AD50*'Transport assumptions'!$I27)+('Transport - Residential'!AD72*'Transport assumptions'!$M27)</f>
        <v>0</v>
      </c>
      <c r="AE95" s="282">
        <f>(AE28*'Transport assumptions'!$E27)+('Transport - Residential'!AE50*'Transport assumptions'!$I27)+('Transport - Residential'!AE72*'Transport assumptions'!$M27)</f>
        <v>0</v>
      </c>
      <c r="AF95" s="282">
        <f>(AF28*'Transport assumptions'!$E27)+('Transport - Residential'!AF50*'Transport assumptions'!$I27)+('Transport - Residential'!AF72*'Transport assumptions'!$M27)</f>
        <v>0</v>
      </c>
      <c r="AG95" s="282">
        <f>(AG28*'Transport assumptions'!$E27)+('Transport - Residential'!AG50*'Transport assumptions'!$I27)+('Transport - Residential'!AG72*'Transport assumptions'!$M27)</f>
        <v>0</v>
      </c>
      <c r="AH95" s="282">
        <f>(AH28*'Transport assumptions'!$E27)+('Transport - Residential'!AH50*'Transport assumptions'!$I27)+('Transport - Residential'!AH72*'Transport assumptions'!$M27)</f>
        <v>0</v>
      </c>
      <c r="AI95" s="365">
        <f>(AI28*'Transport assumptions'!$E27)+('Transport - Residential'!AI50*'Transport assumptions'!$I27)+('Transport - Residential'!AI72*'Transport assumptions'!$M27)</f>
        <v>0</v>
      </c>
    </row>
    <row r="96" spans="2:35" x14ac:dyDescent="0.25">
      <c r="B96" s="480"/>
      <c r="C96" s="248" t="s">
        <v>106</v>
      </c>
      <c r="D96" s="285" t="s">
        <v>351</v>
      </c>
      <c r="E96" s="282">
        <f>(E29*'Transport assumptions'!$E28)+('Transport - Residential'!E51*'Transport assumptions'!$I28)+('Transport - Residential'!E73*'Transport assumptions'!$M28)</f>
        <v>0</v>
      </c>
      <c r="F96" s="282">
        <f>(F29*'Transport assumptions'!$E28)+('Transport - Residential'!F51*'Transport assumptions'!$I28)+('Transport - Residential'!F73*'Transport assumptions'!$M28)</f>
        <v>0</v>
      </c>
      <c r="G96" s="282">
        <f>(G29*'Transport assumptions'!$E28)+('Transport - Residential'!G51*'Transport assumptions'!$I28)+('Transport - Residential'!G73*'Transport assumptions'!$M28)</f>
        <v>0</v>
      </c>
      <c r="H96" s="282">
        <f>(H29*'Transport assumptions'!$E28)+('Transport - Residential'!H51*'Transport assumptions'!$I28)+('Transport - Residential'!H73*'Transport assumptions'!$M28)</f>
        <v>0</v>
      </c>
      <c r="I96" s="282">
        <f>(I29*'Transport assumptions'!$E28)+('Transport - Residential'!I51*'Transport assumptions'!$I28)+('Transport - Residential'!I73*'Transport assumptions'!$M28)</f>
        <v>0</v>
      </c>
      <c r="J96" s="282">
        <f>(J29*'Transport assumptions'!$E28)+('Transport - Residential'!J51*'Transport assumptions'!$I28)+('Transport - Residential'!J73*'Transport assumptions'!$M28)</f>
        <v>0</v>
      </c>
      <c r="K96" s="282">
        <f>(K29*'Transport assumptions'!$E28)+('Transport - Residential'!K51*'Transport assumptions'!$I28)+('Transport - Residential'!K73*'Transport assumptions'!$M28)</f>
        <v>0</v>
      </c>
      <c r="L96" s="282">
        <f>(L29*'Transport assumptions'!$E28)+('Transport - Residential'!L51*'Transport assumptions'!$I28)+('Transport - Residential'!L73*'Transport assumptions'!$M28)</f>
        <v>0</v>
      </c>
      <c r="M96" s="282">
        <f>(M29*'Transport assumptions'!$E28)+('Transport - Residential'!M51*'Transport assumptions'!$I28)+('Transport - Residential'!M73*'Transport assumptions'!$M28)</f>
        <v>0</v>
      </c>
      <c r="N96" s="282">
        <f>(N29*'Transport assumptions'!$E28)+('Transport - Residential'!N51*'Transport assumptions'!$I28)+('Transport - Residential'!N73*'Transport assumptions'!$M28)</f>
        <v>0</v>
      </c>
      <c r="O96" s="282">
        <f>(O29*'Transport assumptions'!$E28)+('Transport - Residential'!O51*'Transport assumptions'!$I28)+('Transport - Residential'!O73*'Transport assumptions'!$M28)</f>
        <v>0</v>
      </c>
      <c r="P96" s="282">
        <f>(P29*'Transport assumptions'!$E28)+('Transport - Residential'!P51*'Transport assumptions'!$I28)+('Transport - Residential'!P73*'Transport assumptions'!$M28)</f>
        <v>0</v>
      </c>
      <c r="Q96" s="282">
        <f>(Q29*'Transport assumptions'!$E28)+('Transport - Residential'!Q51*'Transport assumptions'!$I28)+('Transport - Residential'!Q73*'Transport assumptions'!$M28)</f>
        <v>0</v>
      </c>
      <c r="R96" s="282">
        <f>(R29*'Transport assumptions'!$E28)+('Transport - Residential'!R51*'Transport assumptions'!$I28)+('Transport - Residential'!R73*'Transport assumptions'!$M28)</f>
        <v>0</v>
      </c>
      <c r="S96" s="282">
        <f>(S29*'Transport assumptions'!$E28)+('Transport - Residential'!S51*'Transport assumptions'!$I28)+('Transport - Residential'!S73*'Transport assumptions'!$M28)</f>
        <v>0</v>
      </c>
      <c r="T96" s="282">
        <f>(T29*'Transport assumptions'!$E28)+('Transport - Residential'!T51*'Transport assumptions'!$I28)+('Transport - Residential'!T73*'Transport assumptions'!$M28)</f>
        <v>0</v>
      </c>
      <c r="U96" s="282">
        <f>(U29*'Transport assumptions'!$E28)+('Transport - Residential'!U51*'Transport assumptions'!$I28)+('Transport - Residential'!U73*'Transport assumptions'!$M28)</f>
        <v>0</v>
      </c>
      <c r="V96" s="282">
        <f>(V29*'Transport assumptions'!$E28)+('Transport - Residential'!V51*'Transport assumptions'!$I28)+('Transport - Residential'!V73*'Transport assumptions'!$M28)</f>
        <v>0</v>
      </c>
      <c r="W96" s="282">
        <f>(W29*'Transport assumptions'!$E28)+('Transport - Residential'!W51*'Transport assumptions'!$I28)+('Transport - Residential'!W73*'Transport assumptions'!$M28)</f>
        <v>0</v>
      </c>
      <c r="X96" s="282">
        <f>(X29*'Transport assumptions'!$E28)+('Transport - Residential'!X51*'Transport assumptions'!$I28)+('Transport - Residential'!X73*'Transport assumptions'!$M28)</f>
        <v>0</v>
      </c>
      <c r="Y96" s="282">
        <f>(Y29*'Transport assumptions'!$E28)+('Transport - Residential'!Y51*'Transport assumptions'!$I28)+('Transport - Residential'!Y73*'Transport assumptions'!$M28)</f>
        <v>0</v>
      </c>
      <c r="Z96" s="282">
        <f>(Z29*'Transport assumptions'!$E28)+('Transport - Residential'!Z51*'Transport assumptions'!$I28)+('Transport - Residential'!Z73*'Transport assumptions'!$M28)</f>
        <v>0</v>
      </c>
      <c r="AA96" s="282">
        <f>(AA29*'Transport assumptions'!$E28)+('Transport - Residential'!AA51*'Transport assumptions'!$I28)+('Transport - Residential'!AA73*'Transport assumptions'!$M28)</f>
        <v>0</v>
      </c>
      <c r="AB96" s="282">
        <f>(AB29*'Transport assumptions'!$E28)+('Transport - Residential'!AB51*'Transport assumptions'!$I28)+('Transport - Residential'!AB73*'Transport assumptions'!$M28)</f>
        <v>0</v>
      </c>
      <c r="AC96" s="282">
        <f>(AC29*'Transport assumptions'!$E28)+('Transport - Residential'!AC51*'Transport assumptions'!$I28)+('Transport - Residential'!AC73*'Transport assumptions'!$M28)</f>
        <v>0</v>
      </c>
      <c r="AD96" s="282">
        <f>(AD29*'Transport assumptions'!$E28)+('Transport - Residential'!AD51*'Transport assumptions'!$I28)+('Transport - Residential'!AD73*'Transport assumptions'!$M28)</f>
        <v>0</v>
      </c>
      <c r="AE96" s="282">
        <f>(AE29*'Transport assumptions'!$E28)+('Transport - Residential'!AE51*'Transport assumptions'!$I28)+('Transport - Residential'!AE73*'Transport assumptions'!$M28)</f>
        <v>0</v>
      </c>
      <c r="AF96" s="282">
        <f>(AF29*'Transport assumptions'!$E28)+('Transport - Residential'!AF51*'Transport assumptions'!$I28)+('Transport - Residential'!AF73*'Transport assumptions'!$M28)</f>
        <v>0</v>
      </c>
      <c r="AG96" s="282">
        <f>(AG29*'Transport assumptions'!$E28)+('Transport - Residential'!AG51*'Transport assumptions'!$I28)+('Transport - Residential'!AG73*'Transport assumptions'!$M28)</f>
        <v>0</v>
      </c>
      <c r="AH96" s="282">
        <f>(AH29*'Transport assumptions'!$E28)+('Transport - Residential'!AH51*'Transport assumptions'!$I28)+('Transport - Residential'!AH73*'Transport assumptions'!$M28)</f>
        <v>0</v>
      </c>
      <c r="AI96" s="365">
        <f>(AI29*'Transport assumptions'!$E28)+('Transport - Residential'!AI51*'Transport assumptions'!$I28)+('Transport - Residential'!AI73*'Transport assumptions'!$M28)</f>
        <v>0</v>
      </c>
    </row>
    <row r="97" spans="2:35" x14ac:dyDescent="0.25">
      <c r="B97" s="480"/>
      <c r="C97" s="250" t="s">
        <v>107</v>
      </c>
      <c r="D97" s="285" t="s">
        <v>351</v>
      </c>
      <c r="E97" s="282">
        <f>(E30*'Transport assumptions'!$E29)+('Transport - Residential'!E52*'Transport assumptions'!$I29)+('Transport - Residential'!E74*'Transport assumptions'!$M29)</f>
        <v>0</v>
      </c>
      <c r="F97" s="282">
        <f>(F30*'Transport assumptions'!$E29)+('Transport - Residential'!F52*'Transport assumptions'!$I29)+('Transport - Residential'!F74*'Transport assumptions'!$M29)</f>
        <v>0</v>
      </c>
      <c r="G97" s="282">
        <f>(G30*'Transport assumptions'!$E29)+('Transport - Residential'!G52*'Transport assumptions'!$I29)+('Transport - Residential'!G74*'Transport assumptions'!$M29)</f>
        <v>0</v>
      </c>
      <c r="H97" s="282">
        <f>(H30*'Transport assumptions'!$E29)+('Transport - Residential'!H52*'Transport assumptions'!$I29)+('Transport - Residential'!H74*'Transport assumptions'!$M29)</f>
        <v>0</v>
      </c>
      <c r="I97" s="282">
        <f>(I30*'Transport assumptions'!$E29)+('Transport - Residential'!I52*'Transport assumptions'!$I29)+('Transport - Residential'!I74*'Transport assumptions'!$M29)</f>
        <v>0</v>
      </c>
      <c r="J97" s="282">
        <f>(J30*'Transport assumptions'!$E29)+('Transport - Residential'!J52*'Transport assumptions'!$I29)+('Transport - Residential'!J74*'Transport assumptions'!$M29)</f>
        <v>0</v>
      </c>
      <c r="K97" s="282">
        <f>(K30*'Transport assumptions'!$E29)+('Transport - Residential'!K52*'Transport assumptions'!$I29)+('Transport - Residential'!K74*'Transport assumptions'!$M29)</f>
        <v>0</v>
      </c>
      <c r="L97" s="282">
        <f>(L30*'Transport assumptions'!$E29)+('Transport - Residential'!L52*'Transport assumptions'!$I29)+('Transport - Residential'!L74*'Transport assumptions'!$M29)</f>
        <v>0</v>
      </c>
      <c r="M97" s="282">
        <f>(M30*'Transport assumptions'!$E29)+('Transport - Residential'!M52*'Transport assumptions'!$I29)+('Transport - Residential'!M74*'Transport assumptions'!$M29)</f>
        <v>0</v>
      </c>
      <c r="N97" s="282">
        <f>(N30*'Transport assumptions'!$E29)+('Transport - Residential'!N52*'Transport assumptions'!$I29)+('Transport - Residential'!N74*'Transport assumptions'!$M29)</f>
        <v>0</v>
      </c>
      <c r="O97" s="282">
        <f>(O30*'Transport assumptions'!$E29)+('Transport - Residential'!O52*'Transport assumptions'!$I29)+('Transport - Residential'!O74*'Transport assumptions'!$M29)</f>
        <v>0</v>
      </c>
      <c r="P97" s="282">
        <f>(P30*'Transport assumptions'!$E29)+('Transport - Residential'!P52*'Transport assumptions'!$I29)+('Transport - Residential'!P74*'Transport assumptions'!$M29)</f>
        <v>0</v>
      </c>
      <c r="Q97" s="282">
        <f>(Q30*'Transport assumptions'!$E29)+('Transport - Residential'!Q52*'Transport assumptions'!$I29)+('Transport - Residential'!Q74*'Transport assumptions'!$M29)</f>
        <v>0</v>
      </c>
      <c r="R97" s="282">
        <f>(R30*'Transport assumptions'!$E29)+('Transport - Residential'!R52*'Transport assumptions'!$I29)+('Transport - Residential'!R74*'Transport assumptions'!$M29)</f>
        <v>0</v>
      </c>
      <c r="S97" s="282">
        <f>(S30*'Transport assumptions'!$E29)+('Transport - Residential'!S52*'Transport assumptions'!$I29)+('Transport - Residential'!S74*'Transport assumptions'!$M29)</f>
        <v>0</v>
      </c>
      <c r="T97" s="282">
        <f>(T30*'Transport assumptions'!$E29)+('Transport - Residential'!T52*'Transport assumptions'!$I29)+('Transport - Residential'!T74*'Transport assumptions'!$M29)</f>
        <v>0</v>
      </c>
      <c r="U97" s="282">
        <f>(U30*'Transport assumptions'!$E29)+('Transport - Residential'!U52*'Transport assumptions'!$I29)+('Transport - Residential'!U74*'Transport assumptions'!$M29)</f>
        <v>0</v>
      </c>
      <c r="V97" s="282">
        <f>(V30*'Transport assumptions'!$E29)+('Transport - Residential'!V52*'Transport assumptions'!$I29)+('Transport - Residential'!V74*'Transport assumptions'!$M29)</f>
        <v>0</v>
      </c>
      <c r="W97" s="282">
        <f>(W30*'Transport assumptions'!$E29)+('Transport - Residential'!W52*'Transport assumptions'!$I29)+('Transport - Residential'!W74*'Transport assumptions'!$M29)</f>
        <v>0</v>
      </c>
      <c r="X97" s="282">
        <f>(X30*'Transport assumptions'!$E29)+('Transport - Residential'!X52*'Transport assumptions'!$I29)+('Transport - Residential'!X74*'Transport assumptions'!$M29)</f>
        <v>0</v>
      </c>
      <c r="Y97" s="282">
        <f>(Y30*'Transport assumptions'!$E29)+('Transport - Residential'!Y52*'Transport assumptions'!$I29)+('Transport - Residential'!Y74*'Transport assumptions'!$M29)</f>
        <v>0</v>
      </c>
      <c r="Z97" s="282">
        <f>(Z30*'Transport assumptions'!$E29)+('Transport - Residential'!Z52*'Transport assumptions'!$I29)+('Transport - Residential'!Z74*'Transport assumptions'!$M29)</f>
        <v>0</v>
      </c>
      <c r="AA97" s="282">
        <f>(AA30*'Transport assumptions'!$E29)+('Transport - Residential'!AA52*'Transport assumptions'!$I29)+('Transport - Residential'!AA74*'Transport assumptions'!$M29)</f>
        <v>0</v>
      </c>
      <c r="AB97" s="282">
        <f>(AB30*'Transport assumptions'!$E29)+('Transport - Residential'!AB52*'Transport assumptions'!$I29)+('Transport - Residential'!AB74*'Transport assumptions'!$M29)</f>
        <v>0</v>
      </c>
      <c r="AC97" s="282">
        <f>(AC30*'Transport assumptions'!$E29)+('Transport - Residential'!AC52*'Transport assumptions'!$I29)+('Transport - Residential'!AC74*'Transport assumptions'!$M29)</f>
        <v>0</v>
      </c>
      <c r="AD97" s="282">
        <f>(AD30*'Transport assumptions'!$E29)+('Transport - Residential'!AD52*'Transport assumptions'!$I29)+('Transport - Residential'!AD74*'Transport assumptions'!$M29)</f>
        <v>0</v>
      </c>
      <c r="AE97" s="282">
        <f>(AE30*'Transport assumptions'!$E29)+('Transport - Residential'!AE52*'Transport assumptions'!$I29)+('Transport - Residential'!AE74*'Transport assumptions'!$M29)</f>
        <v>0</v>
      </c>
      <c r="AF97" s="282">
        <f>(AF30*'Transport assumptions'!$E29)+('Transport - Residential'!AF52*'Transport assumptions'!$I29)+('Transport - Residential'!AF74*'Transport assumptions'!$M29)</f>
        <v>0</v>
      </c>
      <c r="AG97" s="282">
        <f>(AG30*'Transport assumptions'!$E29)+('Transport - Residential'!AG52*'Transport assumptions'!$I29)+('Transport - Residential'!AG74*'Transport assumptions'!$M29)</f>
        <v>0</v>
      </c>
      <c r="AH97" s="282">
        <f>(AH30*'Transport assumptions'!$E29)+('Transport - Residential'!AH52*'Transport assumptions'!$I29)+('Transport - Residential'!AH74*'Transport assumptions'!$M29)</f>
        <v>0</v>
      </c>
      <c r="AI97" s="365">
        <f>(AI30*'Transport assumptions'!$E29)+('Transport - Residential'!AI52*'Transport assumptions'!$I29)+('Transport - Residential'!AI74*'Transport assumptions'!$M29)</f>
        <v>0</v>
      </c>
    </row>
    <row r="98" spans="2:35" ht="15.75" thickBot="1" x14ac:dyDescent="0.3">
      <c r="B98" s="15"/>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7"/>
    </row>
    <row r="99" spans="2:35" ht="15.75" thickBot="1" x14ac:dyDescent="0.3">
      <c r="B99" s="489" t="s">
        <v>418</v>
      </c>
      <c r="C99" s="490"/>
      <c r="D99" s="490"/>
      <c r="E99" s="490"/>
      <c r="F99" s="490"/>
      <c r="G99" s="490"/>
      <c r="H99" s="490"/>
      <c r="I99" s="490"/>
      <c r="J99" s="490"/>
      <c r="K99" s="490"/>
      <c r="L99" s="490"/>
      <c r="M99" s="490"/>
      <c r="N99" s="490"/>
      <c r="O99" s="490"/>
      <c r="P99" s="490"/>
      <c r="Q99" s="490"/>
      <c r="R99" s="490"/>
      <c r="S99" s="490"/>
      <c r="T99" s="490"/>
      <c r="U99" s="490"/>
      <c r="V99" s="490"/>
      <c r="W99" s="490"/>
      <c r="X99" s="490"/>
      <c r="Y99" s="490"/>
      <c r="Z99" s="490"/>
      <c r="AA99" s="490"/>
      <c r="AB99" s="490"/>
      <c r="AC99" s="490"/>
      <c r="AD99" s="490"/>
      <c r="AE99" s="490"/>
      <c r="AF99" s="490"/>
      <c r="AG99" s="490"/>
      <c r="AH99" s="490"/>
      <c r="AI99" s="491"/>
    </row>
    <row r="100" spans="2:35" x14ac:dyDescent="0.25">
      <c r="B100" s="159"/>
      <c r="C100" s="12"/>
      <c r="D100" s="12"/>
      <c r="E100" s="300">
        <v>2020</v>
      </c>
      <c r="F100" s="300">
        <v>2021</v>
      </c>
      <c r="G100" s="300">
        <v>2022</v>
      </c>
      <c r="H100" s="300">
        <v>2023</v>
      </c>
      <c r="I100" s="300">
        <v>2024</v>
      </c>
      <c r="J100" s="300">
        <v>2025</v>
      </c>
      <c r="K100" s="300">
        <v>2026</v>
      </c>
      <c r="L100" s="300">
        <v>2027</v>
      </c>
      <c r="M100" s="300">
        <v>2028</v>
      </c>
      <c r="N100" s="300">
        <v>2029</v>
      </c>
      <c r="O100" s="300">
        <v>2030</v>
      </c>
      <c r="P100" s="300">
        <v>2031</v>
      </c>
      <c r="Q100" s="300">
        <v>2032</v>
      </c>
      <c r="R100" s="300">
        <v>2033</v>
      </c>
      <c r="S100" s="300">
        <v>2034</v>
      </c>
      <c r="T100" s="300">
        <v>2035</v>
      </c>
      <c r="U100" s="300">
        <v>2036</v>
      </c>
      <c r="V100" s="300">
        <v>2037</v>
      </c>
      <c r="W100" s="300">
        <v>2038</v>
      </c>
      <c r="X100" s="300">
        <v>2039</v>
      </c>
      <c r="Y100" s="300">
        <v>2040</v>
      </c>
      <c r="Z100" s="300">
        <v>2041</v>
      </c>
      <c r="AA100" s="300">
        <v>2042</v>
      </c>
      <c r="AB100" s="300">
        <v>2043</v>
      </c>
      <c r="AC100" s="300">
        <v>2044</v>
      </c>
      <c r="AD100" s="300">
        <v>2045</v>
      </c>
      <c r="AE100" s="300">
        <v>2046</v>
      </c>
      <c r="AF100" s="300">
        <v>2047</v>
      </c>
      <c r="AG100" s="300">
        <v>2048</v>
      </c>
      <c r="AH100" s="300">
        <v>2049</v>
      </c>
      <c r="AI100" s="369">
        <v>2050</v>
      </c>
    </row>
    <row r="101" spans="2:35" x14ac:dyDescent="0.25">
      <c r="B101" s="492" t="s">
        <v>153</v>
      </c>
      <c r="C101" s="352" t="s">
        <v>154</v>
      </c>
      <c r="D101" s="299" t="s">
        <v>417</v>
      </c>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367"/>
    </row>
    <row r="102" spans="2:35" x14ac:dyDescent="0.25">
      <c r="B102" s="492"/>
      <c r="C102" s="352" t="s">
        <v>156</v>
      </c>
      <c r="D102" s="299" t="s">
        <v>417</v>
      </c>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367"/>
    </row>
    <row r="103" spans="2:35" x14ac:dyDescent="0.25">
      <c r="B103" s="492"/>
      <c r="C103" s="352" t="s">
        <v>157</v>
      </c>
      <c r="D103" s="299" t="s">
        <v>417</v>
      </c>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367"/>
    </row>
    <row r="104" spans="2:35" x14ac:dyDescent="0.25">
      <c r="B104" s="492"/>
      <c r="C104" s="352" t="s">
        <v>158</v>
      </c>
      <c r="D104" s="299" t="s">
        <v>417</v>
      </c>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367"/>
    </row>
    <row r="105" spans="2:35" ht="15.75" thickBot="1" x14ac:dyDescent="0.3">
      <c r="B105" s="15"/>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7"/>
    </row>
    <row r="106" spans="2:35" ht="15.75" thickBot="1" x14ac:dyDescent="0.3">
      <c r="B106" s="486" t="s">
        <v>511</v>
      </c>
      <c r="C106" s="487"/>
      <c r="D106" s="487"/>
      <c r="E106" s="487"/>
      <c r="F106" s="487"/>
      <c r="G106" s="487"/>
      <c r="H106" s="487"/>
      <c r="I106" s="487"/>
      <c r="J106" s="487"/>
      <c r="K106" s="487"/>
      <c r="L106" s="487"/>
      <c r="M106" s="487"/>
      <c r="N106" s="487"/>
      <c r="O106" s="487"/>
      <c r="P106" s="487"/>
      <c r="Q106" s="487"/>
      <c r="R106" s="487"/>
      <c r="S106" s="487"/>
      <c r="T106" s="487"/>
      <c r="U106" s="487"/>
      <c r="V106" s="487"/>
      <c r="W106" s="487"/>
      <c r="X106" s="487"/>
      <c r="Y106" s="487"/>
      <c r="Z106" s="487"/>
      <c r="AA106" s="487"/>
      <c r="AB106" s="487"/>
      <c r="AC106" s="487"/>
      <c r="AD106" s="487"/>
      <c r="AE106" s="487"/>
      <c r="AF106" s="487"/>
      <c r="AG106" s="487"/>
      <c r="AH106" s="487"/>
      <c r="AI106" s="488"/>
    </row>
    <row r="107" spans="2:35" x14ac:dyDescent="0.25">
      <c r="B107" s="159"/>
      <c r="C107" s="12"/>
      <c r="D107" s="12"/>
      <c r="E107" s="300">
        <v>2020</v>
      </c>
      <c r="F107" s="300">
        <v>2021</v>
      </c>
      <c r="G107" s="300">
        <v>2022</v>
      </c>
      <c r="H107" s="300">
        <v>2023</v>
      </c>
      <c r="I107" s="300">
        <v>2024</v>
      </c>
      <c r="J107" s="300">
        <v>2025</v>
      </c>
      <c r="K107" s="300">
        <v>2026</v>
      </c>
      <c r="L107" s="300">
        <v>2027</v>
      </c>
      <c r="M107" s="300">
        <v>2028</v>
      </c>
      <c r="N107" s="300">
        <v>2029</v>
      </c>
      <c r="O107" s="300">
        <v>2030</v>
      </c>
      <c r="P107" s="300">
        <v>2031</v>
      </c>
      <c r="Q107" s="300">
        <v>2032</v>
      </c>
      <c r="R107" s="300">
        <v>2033</v>
      </c>
      <c r="S107" s="300">
        <v>2034</v>
      </c>
      <c r="T107" s="300">
        <v>2035</v>
      </c>
      <c r="U107" s="300">
        <v>2036</v>
      </c>
      <c r="V107" s="300">
        <v>2037</v>
      </c>
      <c r="W107" s="300">
        <v>2038</v>
      </c>
      <c r="X107" s="300">
        <v>2039</v>
      </c>
      <c r="Y107" s="300">
        <v>2040</v>
      </c>
      <c r="Z107" s="300">
        <v>2041</v>
      </c>
      <c r="AA107" s="300">
        <v>2042</v>
      </c>
      <c r="AB107" s="300">
        <v>2043</v>
      </c>
      <c r="AC107" s="300">
        <v>2044</v>
      </c>
      <c r="AD107" s="300">
        <v>2045</v>
      </c>
      <c r="AE107" s="300">
        <v>2046</v>
      </c>
      <c r="AF107" s="300">
        <v>2047</v>
      </c>
      <c r="AG107" s="300">
        <v>2048</v>
      </c>
      <c r="AH107" s="300">
        <v>2049</v>
      </c>
      <c r="AI107" s="369">
        <v>2050</v>
      </c>
    </row>
    <row r="108" spans="2:35" ht="15" customHeight="1" x14ac:dyDescent="0.25">
      <c r="B108" s="492" t="s">
        <v>153</v>
      </c>
      <c r="C108" s="352" t="s">
        <v>154</v>
      </c>
      <c r="D108" s="299" t="s">
        <v>417</v>
      </c>
      <c r="E108" s="282">
        <f>E101*'Transport assumptions'!$E98</f>
        <v>0</v>
      </c>
      <c r="F108" s="282">
        <f>F101*'Transport assumptions'!$E98</f>
        <v>0</v>
      </c>
      <c r="G108" s="282">
        <f>G101*'Transport assumptions'!$E98</f>
        <v>0</v>
      </c>
      <c r="H108" s="282">
        <f>H101*'Transport assumptions'!$E98</f>
        <v>0</v>
      </c>
      <c r="I108" s="282">
        <f>I101*'Transport assumptions'!$E98</f>
        <v>0</v>
      </c>
      <c r="J108" s="282">
        <f>J101*'Transport assumptions'!$E98</f>
        <v>0</v>
      </c>
      <c r="K108" s="282">
        <f>K101*'Transport assumptions'!$E98</f>
        <v>0</v>
      </c>
      <c r="L108" s="282">
        <f>L101*'Transport assumptions'!$E98</f>
        <v>0</v>
      </c>
      <c r="M108" s="282">
        <f>M101*'Transport assumptions'!$E98</f>
        <v>0</v>
      </c>
      <c r="N108" s="282">
        <f>N101*'Transport assumptions'!$E98</f>
        <v>0</v>
      </c>
      <c r="O108" s="282">
        <f>O101*'Transport assumptions'!$E98</f>
        <v>0</v>
      </c>
      <c r="P108" s="282">
        <f>P101*'Transport assumptions'!$E98</f>
        <v>0</v>
      </c>
      <c r="Q108" s="282">
        <f>Q101*'Transport assumptions'!$E98</f>
        <v>0</v>
      </c>
      <c r="R108" s="282">
        <f>R101*'Transport assumptions'!$E98</f>
        <v>0</v>
      </c>
      <c r="S108" s="282">
        <f>S101*'Transport assumptions'!$E98</f>
        <v>0</v>
      </c>
      <c r="T108" s="282">
        <f>T101*'Transport assumptions'!$E98</f>
        <v>0</v>
      </c>
      <c r="U108" s="282">
        <f>U101*'Transport assumptions'!$E98</f>
        <v>0</v>
      </c>
      <c r="V108" s="282">
        <f>V101*'Transport assumptions'!$E98</f>
        <v>0</v>
      </c>
      <c r="W108" s="282">
        <f>W101*'Transport assumptions'!$E98</f>
        <v>0</v>
      </c>
      <c r="X108" s="282">
        <f>X101*'Transport assumptions'!$E98</f>
        <v>0</v>
      </c>
      <c r="Y108" s="282">
        <f>Y101*'Transport assumptions'!$E98</f>
        <v>0</v>
      </c>
      <c r="Z108" s="282">
        <f>Z101*'Transport assumptions'!$E98</f>
        <v>0</v>
      </c>
      <c r="AA108" s="282">
        <f>AA101*'Transport assumptions'!$E98</f>
        <v>0</v>
      </c>
      <c r="AB108" s="282">
        <f>AB101*'Transport assumptions'!$E98</f>
        <v>0</v>
      </c>
      <c r="AC108" s="282">
        <f>AC101*'Transport assumptions'!$E98</f>
        <v>0</v>
      </c>
      <c r="AD108" s="282">
        <f>AD101*'Transport assumptions'!$E98</f>
        <v>0</v>
      </c>
      <c r="AE108" s="282">
        <f>AE101*'Transport assumptions'!$E98</f>
        <v>0</v>
      </c>
      <c r="AF108" s="282">
        <f>AF101*'Transport assumptions'!$E98</f>
        <v>0</v>
      </c>
      <c r="AG108" s="282">
        <f>AG101*'Transport assumptions'!$E98</f>
        <v>0</v>
      </c>
      <c r="AH108" s="282">
        <f>AH101*'Transport assumptions'!$E98</f>
        <v>0</v>
      </c>
      <c r="AI108" s="365">
        <f>AI101*'Transport assumptions'!$E98</f>
        <v>0</v>
      </c>
    </row>
    <row r="109" spans="2:35" x14ac:dyDescent="0.25">
      <c r="B109" s="492"/>
      <c r="C109" s="352" t="s">
        <v>156</v>
      </c>
      <c r="D109" s="299" t="s">
        <v>417</v>
      </c>
      <c r="E109" s="282">
        <f>E102*'Transport assumptions'!$E99</f>
        <v>0</v>
      </c>
      <c r="F109" s="282">
        <f>F102*'Transport assumptions'!$E99</f>
        <v>0</v>
      </c>
      <c r="G109" s="282">
        <f>G102*'Transport assumptions'!$E99</f>
        <v>0</v>
      </c>
      <c r="H109" s="282">
        <f>H102*'Transport assumptions'!$E99</f>
        <v>0</v>
      </c>
      <c r="I109" s="282">
        <f>I102*'Transport assumptions'!$E99</f>
        <v>0</v>
      </c>
      <c r="J109" s="282">
        <f>J102*'Transport assumptions'!$E99</f>
        <v>0</v>
      </c>
      <c r="K109" s="282">
        <f>K102*'Transport assumptions'!$E99</f>
        <v>0</v>
      </c>
      <c r="L109" s="282">
        <f>L102*'Transport assumptions'!$E99</f>
        <v>0</v>
      </c>
      <c r="M109" s="282">
        <f>M102*'Transport assumptions'!$E99</f>
        <v>0</v>
      </c>
      <c r="N109" s="282">
        <f>N102*'Transport assumptions'!$E99</f>
        <v>0</v>
      </c>
      <c r="O109" s="282">
        <f>O102*'Transport assumptions'!$E99</f>
        <v>0</v>
      </c>
      <c r="P109" s="282">
        <f>P102*'Transport assumptions'!$E99</f>
        <v>0</v>
      </c>
      <c r="Q109" s="282">
        <f>Q102*'Transport assumptions'!$E99</f>
        <v>0</v>
      </c>
      <c r="R109" s="282">
        <f>R102*'Transport assumptions'!$E99</f>
        <v>0</v>
      </c>
      <c r="S109" s="282">
        <f>S102*'Transport assumptions'!$E99</f>
        <v>0</v>
      </c>
      <c r="T109" s="282">
        <f>T102*'Transport assumptions'!$E99</f>
        <v>0</v>
      </c>
      <c r="U109" s="282">
        <f>U102*'Transport assumptions'!$E99</f>
        <v>0</v>
      </c>
      <c r="V109" s="282">
        <f>V102*'Transport assumptions'!$E99</f>
        <v>0</v>
      </c>
      <c r="W109" s="282">
        <f>W102*'Transport assumptions'!$E99</f>
        <v>0</v>
      </c>
      <c r="X109" s="282">
        <f>X102*'Transport assumptions'!$E99</f>
        <v>0</v>
      </c>
      <c r="Y109" s="282">
        <f>Y102*'Transport assumptions'!$E99</f>
        <v>0</v>
      </c>
      <c r="Z109" s="282">
        <f>Z102*'Transport assumptions'!$E99</f>
        <v>0</v>
      </c>
      <c r="AA109" s="282">
        <f>AA102*'Transport assumptions'!$E99</f>
        <v>0</v>
      </c>
      <c r="AB109" s="282">
        <f>AB102*'Transport assumptions'!$E99</f>
        <v>0</v>
      </c>
      <c r="AC109" s="282">
        <f>AC102*'Transport assumptions'!$E99</f>
        <v>0</v>
      </c>
      <c r="AD109" s="282">
        <f>AD102*'Transport assumptions'!$E99</f>
        <v>0</v>
      </c>
      <c r="AE109" s="282">
        <f>AE102*'Transport assumptions'!$E99</f>
        <v>0</v>
      </c>
      <c r="AF109" s="282">
        <f>AF102*'Transport assumptions'!$E99</f>
        <v>0</v>
      </c>
      <c r="AG109" s="282">
        <f>AG102*'Transport assumptions'!$E99</f>
        <v>0</v>
      </c>
      <c r="AH109" s="282">
        <f>AH102*'Transport assumptions'!$E99</f>
        <v>0</v>
      </c>
      <c r="AI109" s="365">
        <f>AI102*'Transport assumptions'!$E99</f>
        <v>0</v>
      </c>
    </row>
    <row r="110" spans="2:35" x14ac:dyDescent="0.25">
      <c r="B110" s="492"/>
      <c r="C110" s="352" t="s">
        <v>157</v>
      </c>
      <c r="D110" s="299" t="s">
        <v>417</v>
      </c>
      <c r="E110" s="282">
        <f>E103*'Transport assumptions'!$E100</f>
        <v>0</v>
      </c>
      <c r="F110" s="282">
        <f>F103*'Transport assumptions'!$E100</f>
        <v>0</v>
      </c>
      <c r="G110" s="282">
        <f>G103*'Transport assumptions'!$E100</f>
        <v>0</v>
      </c>
      <c r="H110" s="282">
        <f>H103*'Transport assumptions'!$E100</f>
        <v>0</v>
      </c>
      <c r="I110" s="282">
        <f>I103*'Transport assumptions'!$E100</f>
        <v>0</v>
      </c>
      <c r="J110" s="282">
        <f>J103*'Transport assumptions'!$E100</f>
        <v>0</v>
      </c>
      <c r="K110" s="282">
        <f>K103*'Transport assumptions'!$E100</f>
        <v>0</v>
      </c>
      <c r="L110" s="282">
        <f>L103*'Transport assumptions'!$E100</f>
        <v>0</v>
      </c>
      <c r="M110" s="282">
        <f>M103*'Transport assumptions'!$E100</f>
        <v>0</v>
      </c>
      <c r="N110" s="282">
        <f>N103*'Transport assumptions'!$E100</f>
        <v>0</v>
      </c>
      <c r="O110" s="282">
        <f>O103*'Transport assumptions'!$E100</f>
        <v>0</v>
      </c>
      <c r="P110" s="282">
        <f>P103*'Transport assumptions'!$E100</f>
        <v>0</v>
      </c>
      <c r="Q110" s="282">
        <f>Q103*'Transport assumptions'!$E100</f>
        <v>0</v>
      </c>
      <c r="R110" s="282">
        <f>R103*'Transport assumptions'!$E100</f>
        <v>0</v>
      </c>
      <c r="S110" s="282">
        <f>S103*'Transport assumptions'!$E100</f>
        <v>0</v>
      </c>
      <c r="T110" s="282">
        <f>T103*'Transport assumptions'!$E100</f>
        <v>0</v>
      </c>
      <c r="U110" s="282">
        <f>U103*'Transport assumptions'!$E100</f>
        <v>0</v>
      </c>
      <c r="V110" s="282">
        <f>V103*'Transport assumptions'!$E100</f>
        <v>0</v>
      </c>
      <c r="W110" s="282">
        <f>W103*'Transport assumptions'!$E100</f>
        <v>0</v>
      </c>
      <c r="X110" s="282">
        <f>X103*'Transport assumptions'!$E100</f>
        <v>0</v>
      </c>
      <c r="Y110" s="282">
        <f>Y103*'Transport assumptions'!$E100</f>
        <v>0</v>
      </c>
      <c r="Z110" s="282">
        <f>Z103*'Transport assumptions'!$E100</f>
        <v>0</v>
      </c>
      <c r="AA110" s="282">
        <f>AA103*'Transport assumptions'!$E100</f>
        <v>0</v>
      </c>
      <c r="AB110" s="282">
        <f>AB103*'Transport assumptions'!$E100</f>
        <v>0</v>
      </c>
      <c r="AC110" s="282">
        <f>AC103*'Transport assumptions'!$E100</f>
        <v>0</v>
      </c>
      <c r="AD110" s="282">
        <f>AD103*'Transport assumptions'!$E100</f>
        <v>0</v>
      </c>
      <c r="AE110" s="282">
        <f>AE103*'Transport assumptions'!$E100</f>
        <v>0</v>
      </c>
      <c r="AF110" s="282">
        <f>AF103*'Transport assumptions'!$E100</f>
        <v>0</v>
      </c>
      <c r="AG110" s="282">
        <f>AG103*'Transport assumptions'!$E100</f>
        <v>0</v>
      </c>
      <c r="AH110" s="282">
        <f>AH103*'Transport assumptions'!$E100</f>
        <v>0</v>
      </c>
      <c r="AI110" s="365">
        <f>AI103*'Transport assumptions'!$E100</f>
        <v>0</v>
      </c>
    </row>
    <row r="111" spans="2:35" x14ac:dyDescent="0.25">
      <c r="B111" s="492"/>
      <c r="C111" s="352" t="s">
        <v>158</v>
      </c>
      <c r="D111" s="299" t="s">
        <v>417</v>
      </c>
      <c r="E111" s="282">
        <f>E104*'Transport assumptions'!$E101</f>
        <v>0</v>
      </c>
      <c r="F111" s="282">
        <f>F104*'Transport assumptions'!$E101</f>
        <v>0</v>
      </c>
      <c r="G111" s="282">
        <f>G104*'Transport assumptions'!$E101</f>
        <v>0</v>
      </c>
      <c r="H111" s="282">
        <f>H104*'Transport assumptions'!$E101</f>
        <v>0</v>
      </c>
      <c r="I111" s="282">
        <f>I104*'Transport assumptions'!$E101</f>
        <v>0</v>
      </c>
      <c r="J111" s="282">
        <f>J104*'Transport assumptions'!$E101</f>
        <v>0</v>
      </c>
      <c r="K111" s="282">
        <f>K104*'Transport assumptions'!$E101</f>
        <v>0</v>
      </c>
      <c r="L111" s="282">
        <f>L104*'Transport assumptions'!$E101</f>
        <v>0</v>
      </c>
      <c r="M111" s="282">
        <f>M104*'Transport assumptions'!$E101</f>
        <v>0</v>
      </c>
      <c r="N111" s="282">
        <f>N104*'Transport assumptions'!$E101</f>
        <v>0</v>
      </c>
      <c r="O111" s="282">
        <f>O104*'Transport assumptions'!$E101</f>
        <v>0</v>
      </c>
      <c r="P111" s="282">
        <f>P104*'Transport assumptions'!$E101</f>
        <v>0</v>
      </c>
      <c r="Q111" s="282">
        <f>Q104*'Transport assumptions'!$E101</f>
        <v>0</v>
      </c>
      <c r="R111" s="282">
        <f>R104*'Transport assumptions'!$E101</f>
        <v>0</v>
      </c>
      <c r="S111" s="282">
        <f>S104*'Transport assumptions'!$E101</f>
        <v>0</v>
      </c>
      <c r="T111" s="282">
        <f>T104*'Transport assumptions'!$E101</f>
        <v>0</v>
      </c>
      <c r="U111" s="282">
        <f>U104*'Transport assumptions'!$E101</f>
        <v>0</v>
      </c>
      <c r="V111" s="282">
        <f>V104*'Transport assumptions'!$E101</f>
        <v>0</v>
      </c>
      <c r="W111" s="282">
        <f>W104*'Transport assumptions'!$E101</f>
        <v>0</v>
      </c>
      <c r="X111" s="282">
        <f>X104*'Transport assumptions'!$E101</f>
        <v>0</v>
      </c>
      <c r="Y111" s="282">
        <f>Y104*'Transport assumptions'!$E101</f>
        <v>0</v>
      </c>
      <c r="Z111" s="282">
        <f>Z104*'Transport assumptions'!$E101</f>
        <v>0</v>
      </c>
      <c r="AA111" s="282">
        <f>AA104*'Transport assumptions'!$E101</f>
        <v>0</v>
      </c>
      <c r="AB111" s="282">
        <f>AB104*'Transport assumptions'!$E101</f>
        <v>0</v>
      </c>
      <c r="AC111" s="282">
        <f>AC104*'Transport assumptions'!$E101</f>
        <v>0</v>
      </c>
      <c r="AD111" s="282">
        <f>AD104*'Transport assumptions'!$E101</f>
        <v>0</v>
      </c>
      <c r="AE111" s="282">
        <f>AE104*'Transport assumptions'!$E101</f>
        <v>0</v>
      </c>
      <c r="AF111" s="282">
        <f>AF104*'Transport assumptions'!$E101</f>
        <v>0</v>
      </c>
      <c r="AG111" s="282">
        <f>AG104*'Transport assumptions'!$E101</f>
        <v>0</v>
      </c>
      <c r="AH111" s="282">
        <f>AH104*'Transport assumptions'!$E101</f>
        <v>0</v>
      </c>
      <c r="AI111" s="365">
        <f>AI104*'Transport assumptions'!$E101</f>
        <v>0</v>
      </c>
    </row>
    <row r="112" spans="2:35" ht="15.75" thickBot="1" x14ac:dyDescent="0.3">
      <c r="B112" s="15"/>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7"/>
    </row>
    <row r="113" spans="2:35" ht="15.75" thickBot="1" x14ac:dyDescent="0.3">
      <c r="B113" s="486" t="s">
        <v>419</v>
      </c>
      <c r="C113" s="487"/>
      <c r="D113" s="487"/>
      <c r="E113" s="487"/>
      <c r="F113" s="487"/>
      <c r="G113" s="487"/>
      <c r="H113" s="487"/>
      <c r="I113" s="487"/>
      <c r="J113" s="487"/>
      <c r="K113" s="487"/>
      <c r="L113" s="487"/>
      <c r="M113" s="487"/>
      <c r="N113" s="487"/>
      <c r="O113" s="487"/>
      <c r="P113" s="487"/>
      <c r="Q113" s="487"/>
      <c r="R113" s="487"/>
      <c r="S113" s="487"/>
      <c r="T113" s="487"/>
      <c r="U113" s="487"/>
      <c r="V113" s="487"/>
      <c r="W113" s="487"/>
      <c r="X113" s="487"/>
      <c r="Y113" s="487"/>
      <c r="Z113" s="487"/>
      <c r="AA113" s="487"/>
      <c r="AB113" s="487"/>
      <c r="AC113" s="487"/>
      <c r="AD113" s="487"/>
      <c r="AE113" s="487"/>
      <c r="AF113" s="487"/>
      <c r="AG113" s="487"/>
      <c r="AH113" s="487"/>
      <c r="AI113" s="488"/>
    </row>
    <row r="114" spans="2:35" x14ac:dyDescent="0.25">
      <c r="B114" s="159"/>
      <c r="C114" s="12"/>
      <c r="D114" s="12"/>
      <c r="E114" s="300">
        <v>2020</v>
      </c>
      <c r="F114" s="300">
        <v>2021</v>
      </c>
      <c r="G114" s="300">
        <v>2022</v>
      </c>
      <c r="H114" s="300">
        <v>2023</v>
      </c>
      <c r="I114" s="300">
        <v>2024</v>
      </c>
      <c r="J114" s="300">
        <v>2025</v>
      </c>
      <c r="K114" s="300">
        <v>2026</v>
      </c>
      <c r="L114" s="300">
        <v>2027</v>
      </c>
      <c r="M114" s="300">
        <v>2028</v>
      </c>
      <c r="N114" s="300">
        <v>2029</v>
      </c>
      <c r="O114" s="300">
        <v>2030</v>
      </c>
      <c r="P114" s="300">
        <v>2031</v>
      </c>
      <c r="Q114" s="300">
        <v>2032</v>
      </c>
      <c r="R114" s="300">
        <v>2033</v>
      </c>
      <c r="S114" s="300">
        <v>2034</v>
      </c>
      <c r="T114" s="300">
        <v>2035</v>
      </c>
      <c r="U114" s="300">
        <v>2036</v>
      </c>
      <c r="V114" s="300">
        <v>2037</v>
      </c>
      <c r="W114" s="300">
        <v>2038</v>
      </c>
      <c r="X114" s="300">
        <v>2039</v>
      </c>
      <c r="Y114" s="300">
        <v>2040</v>
      </c>
      <c r="Z114" s="300">
        <v>2041</v>
      </c>
      <c r="AA114" s="300">
        <v>2042</v>
      </c>
      <c r="AB114" s="300">
        <v>2043</v>
      </c>
      <c r="AC114" s="300">
        <v>2044</v>
      </c>
      <c r="AD114" s="300">
        <v>2045</v>
      </c>
      <c r="AE114" s="300">
        <v>2046</v>
      </c>
      <c r="AF114" s="300">
        <v>2047</v>
      </c>
      <c r="AG114" s="300">
        <v>2048</v>
      </c>
      <c r="AH114" s="300">
        <v>2049</v>
      </c>
      <c r="AI114" s="369">
        <v>2050</v>
      </c>
    </row>
    <row r="115" spans="2:35" x14ac:dyDescent="0.25">
      <c r="B115" s="483" t="s">
        <v>143</v>
      </c>
      <c r="C115" s="302" t="s">
        <v>144</v>
      </c>
      <c r="D115" s="303" t="s">
        <v>102</v>
      </c>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367"/>
    </row>
    <row r="116" spans="2:35" x14ac:dyDescent="0.25">
      <c r="B116" s="484"/>
      <c r="C116" s="302" t="s">
        <v>146</v>
      </c>
      <c r="D116" s="303" t="s">
        <v>102</v>
      </c>
      <c r="E116" s="256"/>
      <c r="F116" s="256"/>
      <c r="G116" s="256"/>
      <c r="H116" s="256"/>
      <c r="I116" s="256"/>
      <c r="J116" s="256"/>
      <c r="K116" s="256"/>
      <c r="L116" s="256"/>
      <c r="M116" s="256"/>
      <c r="N116" s="256"/>
      <c r="O116" s="256"/>
      <c r="P116" s="256"/>
      <c r="Q116" s="256"/>
      <c r="R116" s="256"/>
      <c r="S116" s="256"/>
      <c r="T116" s="256"/>
      <c r="U116" s="256"/>
      <c r="V116" s="256"/>
      <c r="W116" s="256"/>
      <c r="X116" s="256"/>
      <c r="Y116" s="256"/>
      <c r="Z116" s="256"/>
      <c r="AA116" s="256"/>
      <c r="AB116" s="256"/>
      <c r="AC116" s="256"/>
      <c r="AD116" s="256"/>
      <c r="AE116" s="256"/>
      <c r="AF116" s="256"/>
      <c r="AG116" s="256"/>
      <c r="AH116" s="256"/>
      <c r="AI116" s="367"/>
    </row>
    <row r="117" spans="2:35" x14ac:dyDescent="0.25">
      <c r="B117" s="485"/>
      <c r="C117" s="302" t="s">
        <v>147</v>
      </c>
      <c r="D117" s="303" t="s">
        <v>102</v>
      </c>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c r="AA117" s="256"/>
      <c r="AB117" s="256"/>
      <c r="AC117" s="256"/>
      <c r="AD117" s="256"/>
      <c r="AE117" s="256"/>
      <c r="AF117" s="256"/>
      <c r="AG117" s="256"/>
      <c r="AH117" s="256"/>
      <c r="AI117" s="367"/>
    </row>
    <row r="118" spans="2:35" ht="15.75" thickBot="1" x14ac:dyDescent="0.3">
      <c r="B118" s="8"/>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10"/>
    </row>
    <row r="119" spans="2:35" ht="15.75" thickBot="1" x14ac:dyDescent="0.3">
      <c r="B119" s="486" t="s">
        <v>512</v>
      </c>
      <c r="C119" s="487"/>
      <c r="D119" s="487"/>
      <c r="E119" s="487"/>
      <c r="F119" s="487"/>
      <c r="G119" s="487"/>
      <c r="H119" s="487"/>
      <c r="I119" s="487"/>
      <c r="J119" s="487"/>
      <c r="K119" s="487"/>
      <c r="L119" s="487"/>
      <c r="M119" s="487"/>
      <c r="N119" s="487"/>
      <c r="O119" s="487"/>
      <c r="P119" s="487"/>
      <c r="Q119" s="487"/>
      <c r="R119" s="487"/>
      <c r="S119" s="487"/>
      <c r="T119" s="487"/>
      <c r="U119" s="487"/>
      <c r="V119" s="487"/>
      <c r="W119" s="487"/>
      <c r="X119" s="487"/>
      <c r="Y119" s="487"/>
      <c r="Z119" s="487"/>
      <c r="AA119" s="487"/>
      <c r="AB119" s="487"/>
      <c r="AC119" s="487"/>
      <c r="AD119" s="487"/>
      <c r="AE119" s="487"/>
      <c r="AF119" s="487"/>
      <c r="AG119" s="487"/>
      <c r="AH119" s="487"/>
      <c r="AI119" s="488"/>
    </row>
    <row r="120" spans="2:35" x14ac:dyDescent="0.25">
      <c r="B120" s="159"/>
      <c r="C120" s="12"/>
      <c r="D120" s="12"/>
      <c r="E120" s="300">
        <v>2020</v>
      </c>
      <c r="F120" s="300">
        <v>2021</v>
      </c>
      <c r="G120" s="300">
        <v>2022</v>
      </c>
      <c r="H120" s="300">
        <v>2023</v>
      </c>
      <c r="I120" s="300">
        <v>2024</v>
      </c>
      <c r="J120" s="300">
        <v>2025</v>
      </c>
      <c r="K120" s="300">
        <v>2026</v>
      </c>
      <c r="L120" s="300">
        <v>2027</v>
      </c>
      <c r="M120" s="300">
        <v>2028</v>
      </c>
      <c r="N120" s="300">
        <v>2029</v>
      </c>
      <c r="O120" s="300">
        <v>2030</v>
      </c>
      <c r="P120" s="300">
        <v>2031</v>
      </c>
      <c r="Q120" s="300">
        <v>2032</v>
      </c>
      <c r="R120" s="300">
        <v>2033</v>
      </c>
      <c r="S120" s="300">
        <v>2034</v>
      </c>
      <c r="T120" s="300">
        <v>2035</v>
      </c>
      <c r="U120" s="300">
        <v>2036</v>
      </c>
      <c r="V120" s="300">
        <v>2037</v>
      </c>
      <c r="W120" s="300">
        <v>2038</v>
      </c>
      <c r="X120" s="300">
        <v>2039</v>
      </c>
      <c r="Y120" s="300">
        <v>2040</v>
      </c>
      <c r="Z120" s="300">
        <v>2041</v>
      </c>
      <c r="AA120" s="300">
        <v>2042</v>
      </c>
      <c r="AB120" s="300">
        <v>2043</v>
      </c>
      <c r="AC120" s="300">
        <v>2044</v>
      </c>
      <c r="AD120" s="300">
        <v>2045</v>
      </c>
      <c r="AE120" s="300">
        <v>2046</v>
      </c>
      <c r="AF120" s="300">
        <v>2047</v>
      </c>
      <c r="AG120" s="300">
        <v>2048</v>
      </c>
      <c r="AH120" s="300">
        <v>2049</v>
      </c>
      <c r="AI120" s="369">
        <v>2050</v>
      </c>
    </row>
    <row r="121" spans="2:35" x14ac:dyDescent="0.25">
      <c r="B121" s="483" t="s">
        <v>143</v>
      </c>
      <c r="C121" s="302" t="s">
        <v>144</v>
      </c>
      <c r="D121" s="303" t="s">
        <v>351</v>
      </c>
      <c r="E121" s="304">
        <f>E115*'Transport assumptions'!$E85</f>
        <v>0</v>
      </c>
      <c r="F121" s="304">
        <f>F115*'Transport assumptions'!$E85</f>
        <v>0</v>
      </c>
      <c r="G121" s="304">
        <f>G115*'Transport assumptions'!$E85</f>
        <v>0</v>
      </c>
      <c r="H121" s="304">
        <f>H115*'Transport assumptions'!$E85</f>
        <v>0</v>
      </c>
      <c r="I121" s="304">
        <f>I115*'Transport assumptions'!$E85</f>
        <v>0</v>
      </c>
      <c r="J121" s="304">
        <f>J115*'Transport assumptions'!$E85</f>
        <v>0</v>
      </c>
      <c r="K121" s="304">
        <f>K115*'Transport assumptions'!$E85</f>
        <v>0</v>
      </c>
      <c r="L121" s="304">
        <f>L115*'Transport assumptions'!$E85</f>
        <v>0</v>
      </c>
      <c r="M121" s="304">
        <f>M115*'Transport assumptions'!$E85</f>
        <v>0</v>
      </c>
      <c r="N121" s="304">
        <f>N115*'Transport assumptions'!$E85</f>
        <v>0</v>
      </c>
      <c r="O121" s="304">
        <f>O115*'Transport assumptions'!$E85</f>
        <v>0</v>
      </c>
      <c r="P121" s="304">
        <f>P115*'Transport assumptions'!$E85</f>
        <v>0</v>
      </c>
      <c r="Q121" s="304">
        <f>Q115*'Transport assumptions'!$E85</f>
        <v>0</v>
      </c>
      <c r="R121" s="304">
        <f>R115*'Transport assumptions'!$E85</f>
        <v>0</v>
      </c>
      <c r="S121" s="304">
        <f>S115*'Transport assumptions'!$E85</f>
        <v>0</v>
      </c>
      <c r="T121" s="304">
        <f>T115*'Transport assumptions'!$E85</f>
        <v>0</v>
      </c>
      <c r="U121" s="304">
        <f>U115*'Transport assumptions'!$E85</f>
        <v>0</v>
      </c>
      <c r="V121" s="304">
        <f>V115*'Transport assumptions'!$E85</f>
        <v>0</v>
      </c>
      <c r="W121" s="304">
        <f>W115*'Transport assumptions'!$E85</f>
        <v>0</v>
      </c>
      <c r="X121" s="304">
        <f>X115*'Transport assumptions'!$E85</f>
        <v>0</v>
      </c>
      <c r="Y121" s="304">
        <f>Y115*'Transport assumptions'!$E85</f>
        <v>0</v>
      </c>
      <c r="Z121" s="304">
        <f>Z115*'Transport assumptions'!$E85</f>
        <v>0</v>
      </c>
      <c r="AA121" s="304">
        <f>AA115*'Transport assumptions'!$E85</f>
        <v>0</v>
      </c>
      <c r="AB121" s="304">
        <f>AB115*'Transport assumptions'!$E85</f>
        <v>0</v>
      </c>
      <c r="AC121" s="304">
        <f>AC115*'Transport assumptions'!$E85</f>
        <v>0</v>
      </c>
      <c r="AD121" s="304">
        <f>AD115*'Transport assumptions'!$E85</f>
        <v>0</v>
      </c>
      <c r="AE121" s="304">
        <f>AE115*'Transport assumptions'!$E85</f>
        <v>0</v>
      </c>
      <c r="AF121" s="304">
        <f>AF115*'Transport assumptions'!$E85</f>
        <v>0</v>
      </c>
      <c r="AG121" s="304">
        <f>AG115*'Transport assumptions'!$E85</f>
        <v>0</v>
      </c>
      <c r="AH121" s="304">
        <f>AH115*'Transport assumptions'!$E85</f>
        <v>0</v>
      </c>
      <c r="AI121" s="370">
        <f>AI115*'Transport assumptions'!$E85</f>
        <v>0</v>
      </c>
    </row>
    <row r="122" spans="2:35" x14ac:dyDescent="0.25">
      <c r="B122" s="484"/>
      <c r="C122" s="302" t="s">
        <v>146</v>
      </c>
      <c r="D122" s="303" t="s">
        <v>351</v>
      </c>
      <c r="E122" s="304">
        <f>E116*'Transport assumptions'!$E86</f>
        <v>0</v>
      </c>
      <c r="F122" s="304">
        <f>F116*'Transport assumptions'!$E86</f>
        <v>0</v>
      </c>
      <c r="G122" s="304">
        <f>G116*'Transport assumptions'!$E86</f>
        <v>0</v>
      </c>
      <c r="H122" s="304">
        <f>H116*'Transport assumptions'!$E86</f>
        <v>0</v>
      </c>
      <c r="I122" s="304">
        <f>I116*'Transport assumptions'!$E86</f>
        <v>0</v>
      </c>
      <c r="J122" s="304">
        <f>J116*'Transport assumptions'!$E86</f>
        <v>0</v>
      </c>
      <c r="K122" s="304">
        <f>K116*'Transport assumptions'!$E86</f>
        <v>0</v>
      </c>
      <c r="L122" s="304">
        <f>L116*'Transport assumptions'!$E86</f>
        <v>0</v>
      </c>
      <c r="M122" s="304">
        <f>M116*'Transport assumptions'!$E86</f>
        <v>0</v>
      </c>
      <c r="N122" s="304">
        <f>N116*'Transport assumptions'!$E86</f>
        <v>0</v>
      </c>
      <c r="O122" s="304">
        <f>O116*'Transport assumptions'!$E86</f>
        <v>0</v>
      </c>
      <c r="P122" s="304">
        <f>P116*'Transport assumptions'!$E86</f>
        <v>0</v>
      </c>
      <c r="Q122" s="304">
        <f>Q116*'Transport assumptions'!$E86</f>
        <v>0</v>
      </c>
      <c r="R122" s="304">
        <f>R116*'Transport assumptions'!$E86</f>
        <v>0</v>
      </c>
      <c r="S122" s="304">
        <f>S116*'Transport assumptions'!$E86</f>
        <v>0</v>
      </c>
      <c r="T122" s="304">
        <f>T116*'Transport assumptions'!$E86</f>
        <v>0</v>
      </c>
      <c r="U122" s="304">
        <f>U116*'Transport assumptions'!$E86</f>
        <v>0</v>
      </c>
      <c r="V122" s="304">
        <f>V116*'Transport assumptions'!$E86</f>
        <v>0</v>
      </c>
      <c r="W122" s="304">
        <f>W116*'Transport assumptions'!$E86</f>
        <v>0</v>
      </c>
      <c r="X122" s="304">
        <f>X116*'Transport assumptions'!$E86</f>
        <v>0</v>
      </c>
      <c r="Y122" s="304">
        <f>Y116*'Transport assumptions'!$E86</f>
        <v>0</v>
      </c>
      <c r="Z122" s="304">
        <f>Z116*'Transport assumptions'!$E86</f>
        <v>0</v>
      </c>
      <c r="AA122" s="304">
        <f>AA116*'Transport assumptions'!$E86</f>
        <v>0</v>
      </c>
      <c r="AB122" s="304">
        <f>AB116*'Transport assumptions'!$E86</f>
        <v>0</v>
      </c>
      <c r="AC122" s="304">
        <f>AC116*'Transport assumptions'!$E86</f>
        <v>0</v>
      </c>
      <c r="AD122" s="304">
        <f>AD116*'Transport assumptions'!$E86</f>
        <v>0</v>
      </c>
      <c r="AE122" s="304">
        <f>AE116*'Transport assumptions'!$E86</f>
        <v>0</v>
      </c>
      <c r="AF122" s="304">
        <f>AF116*'Transport assumptions'!$E86</f>
        <v>0</v>
      </c>
      <c r="AG122" s="304">
        <f>AG116*'Transport assumptions'!$E86</f>
        <v>0</v>
      </c>
      <c r="AH122" s="304">
        <f>AH116*'Transport assumptions'!$E86</f>
        <v>0</v>
      </c>
      <c r="AI122" s="370">
        <f>AI116*'Transport assumptions'!$E86</f>
        <v>0</v>
      </c>
    </row>
    <row r="123" spans="2:35" x14ac:dyDescent="0.25">
      <c r="B123" s="485"/>
      <c r="C123" s="302" t="s">
        <v>147</v>
      </c>
      <c r="D123" s="303" t="s">
        <v>351</v>
      </c>
      <c r="E123" s="304">
        <f>E117*'Transport assumptions'!$E87</f>
        <v>0</v>
      </c>
      <c r="F123" s="304">
        <f>F117*'Transport assumptions'!$E87</f>
        <v>0</v>
      </c>
      <c r="G123" s="304">
        <f>G117*'Transport assumptions'!$E87</f>
        <v>0</v>
      </c>
      <c r="H123" s="304">
        <f>H117*'Transport assumptions'!$E87</f>
        <v>0</v>
      </c>
      <c r="I123" s="304">
        <f>I117*'Transport assumptions'!$E87</f>
        <v>0</v>
      </c>
      <c r="J123" s="304">
        <f>J117*'Transport assumptions'!$E87</f>
        <v>0</v>
      </c>
      <c r="K123" s="304">
        <f>K117*'Transport assumptions'!$E87</f>
        <v>0</v>
      </c>
      <c r="L123" s="304">
        <f>L117*'Transport assumptions'!$E87</f>
        <v>0</v>
      </c>
      <c r="M123" s="304">
        <f>M117*'Transport assumptions'!$E87</f>
        <v>0</v>
      </c>
      <c r="N123" s="304">
        <f>N117*'Transport assumptions'!$E87</f>
        <v>0</v>
      </c>
      <c r="O123" s="304">
        <f>O117*'Transport assumptions'!$E87</f>
        <v>0</v>
      </c>
      <c r="P123" s="304">
        <f>P117*'Transport assumptions'!$E87</f>
        <v>0</v>
      </c>
      <c r="Q123" s="304">
        <f>Q117*'Transport assumptions'!$E87</f>
        <v>0</v>
      </c>
      <c r="R123" s="304">
        <f>R117*'Transport assumptions'!$E87</f>
        <v>0</v>
      </c>
      <c r="S123" s="304">
        <f>S117*'Transport assumptions'!$E87</f>
        <v>0</v>
      </c>
      <c r="T123" s="304">
        <f>T117*'Transport assumptions'!$E87</f>
        <v>0</v>
      </c>
      <c r="U123" s="304">
        <f>U117*'Transport assumptions'!$E87</f>
        <v>0</v>
      </c>
      <c r="V123" s="304">
        <f>V117*'Transport assumptions'!$E87</f>
        <v>0</v>
      </c>
      <c r="W123" s="304">
        <f>W117*'Transport assumptions'!$E87</f>
        <v>0</v>
      </c>
      <c r="X123" s="304">
        <f>X117*'Transport assumptions'!$E87</f>
        <v>0</v>
      </c>
      <c r="Y123" s="304">
        <f>Y117*'Transport assumptions'!$E87</f>
        <v>0</v>
      </c>
      <c r="Z123" s="304">
        <f>Z117*'Transport assumptions'!$E87</f>
        <v>0</v>
      </c>
      <c r="AA123" s="304">
        <f>AA117*'Transport assumptions'!$E87</f>
        <v>0</v>
      </c>
      <c r="AB123" s="304">
        <f>AB117*'Transport assumptions'!$E87</f>
        <v>0</v>
      </c>
      <c r="AC123" s="304">
        <f>AC117*'Transport assumptions'!$E87</f>
        <v>0</v>
      </c>
      <c r="AD123" s="304">
        <f>AD117*'Transport assumptions'!$E87</f>
        <v>0</v>
      </c>
      <c r="AE123" s="304">
        <f>AE117*'Transport assumptions'!$E87</f>
        <v>0</v>
      </c>
      <c r="AF123" s="304">
        <f>AF117*'Transport assumptions'!$E87</f>
        <v>0</v>
      </c>
      <c r="AG123" s="304">
        <f>AG117*'Transport assumptions'!$E87</f>
        <v>0</v>
      </c>
      <c r="AH123" s="304">
        <f>AH117*'Transport assumptions'!$E87</f>
        <v>0</v>
      </c>
      <c r="AI123" s="370">
        <f>AI117*'Transport assumptions'!$E87</f>
        <v>0</v>
      </c>
    </row>
    <row r="124" spans="2:35" ht="15.75" thickBot="1" x14ac:dyDescent="0.3">
      <c r="B124" s="8"/>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10"/>
    </row>
    <row r="125" spans="2:35" ht="15.75" thickBot="1" x14ac:dyDescent="0.3">
      <c r="B125" s="486" t="s">
        <v>403</v>
      </c>
      <c r="C125" s="487"/>
      <c r="D125" s="487"/>
      <c r="E125" s="487"/>
      <c r="F125" s="487"/>
      <c r="G125" s="487"/>
      <c r="H125" s="487"/>
      <c r="I125" s="487"/>
      <c r="J125" s="487"/>
      <c r="K125" s="487"/>
      <c r="L125" s="487"/>
      <c r="M125" s="487"/>
      <c r="N125" s="487"/>
      <c r="O125" s="487"/>
      <c r="P125" s="487"/>
      <c r="Q125" s="487"/>
      <c r="R125" s="487"/>
      <c r="S125" s="487"/>
      <c r="T125" s="487"/>
      <c r="U125" s="487"/>
      <c r="V125" s="487"/>
      <c r="W125" s="487"/>
      <c r="X125" s="487"/>
      <c r="Y125" s="487"/>
      <c r="Z125" s="487"/>
      <c r="AA125" s="487"/>
      <c r="AB125" s="487"/>
      <c r="AC125" s="487"/>
      <c r="AD125" s="487"/>
      <c r="AE125" s="487"/>
      <c r="AF125" s="487"/>
      <c r="AG125" s="487"/>
      <c r="AH125" s="487"/>
      <c r="AI125" s="488"/>
    </row>
    <row r="126" spans="2:35" x14ac:dyDescent="0.25">
      <c r="B126" s="266"/>
      <c r="C126" s="12"/>
      <c r="D126" s="12"/>
      <c r="E126" s="283">
        <v>2020</v>
      </c>
      <c r="F126" s="283">
        <v>2021</v>
      </c>
      <c r="G126" s="283">
        <v>2022</v>
      </c>
      <c r="H126" s="283">
        <v>2023</v>
      </c>
      <c r="I126" s="283">
        <v>2024</v>
      </c>
      <c r="J126" s="284">
        <v>2025</v>
      </c>
      <c r="K126" s="283">
        <v>2026</v>
      </c>
      <c r="L126" s="283">
        <v>2027</v>
      </c>
      <c r="M126" s="283">
        <v>2028</v>
      </c>
      <c r="N126" s="283">
        <v>2029</v>
      </c>
      <c r="O126" s="283">
        <v>2030</v>
      </c>
      <c r="P126" s="284">
        <v>2031</v>
      </c>
      <c r="Q126" s="283">
        <v>2032</v>
      </c>
      <c r="R126" s="283">
        <v>2033</v>
      </c>
      <c r="S126" s="283">
        <v>2034</v>
      </c>
      <c r="T126" s="283">
        <v>2035</v>
      </c>
      <c r="U126" s="283">
        <v>2036</v>
      </c>
      <c r="V126" s="284">
        <v>2037</v>
      </c>
      <c r="W126" s="283">
        <v>2038</v>
      </c>
      <c r="X126" s="283">
        <v>2039</v>
      </c>
      <c r="Y126" s="283">
        <v>2040</v>
      </c>
      <c r="Z126" s="283">
        <v>2041</v>
      </c>
      <c r="AA126" s="283">
        <v>2042</v>
      </c>
      <c r="AB126" s="284">
        <v>2043</v>
      </c>
      <c r="AC126" s="283">
        <v>2044</v>
      </c>
      <c r="AD126" s="283">
        <v>2045</v>
      </c>
      <c r="AE126" s="283">
        <v>2046</v>
      </c>
      <c r="AF126" s="283">
        <v>2047</v>
      </c>
      <c r="AG126" s="283">
        <v>2048</v>
      </c>
      <c r="AH126" s="284">
        <v>2049</v>
      </c>
      <c r="AI126" s="284">
        <v>2050</v>
      </c>
    </row>
    <row r="127" spans="2:35" x14ac:dyDescent="0.25">
      <c r="B127" s="350" t="s">
        <v>380</v>
      </c>
      <c r="C127" s="351"/>
      <c r="D127" s="285" t="s">
        <v>351</v>
      </c>
      <c r="E127" s="282">
        <f>SUM(E78:E97,E108:E111,E121:E123)</f>
        <v>0</v>
      </c>
      <c r="F127" s="282">
        <f t="shared" ref="F127:AI127" si="0">SUM(F78:F97,F108:F111,F121:F123)</f>
        <v>0</v>
      </c>
      <c r="G127" s="282">
        <f t="shared" si="0"/>
        <v>0</v>
      </c>
      <c r="H127" s="282">
        <f t="shared" si="0"/>
        <v>0</v>
      </c>
      <c r="I127" s="282">
        <f t="shared" si="0"/>
        <v>0</v>
      </c>
      <c r="J127" s="282">
        <f t="shared" si="0"/>
        <v>0</v>
      </c>
      <c r="K127" s="282">
        <f t="shared" si="0"/>
        <v>0</v>
      </c>
      <c r="L127" s="282">
        <f t="shared" si="0"/>
        <v>0</v>
      </c>
      <c r="M127" s="282">
        <f t="shared" si="0"/>
        <v>0</v>
      </c>
      <c r="N127" s="282">
        <f t="shared" si="0"/>
        <v>0</v>
      </c>
      <c r="O127" s="282">
        <f t="shared" si="0"/>
        <v>0</v>
      </c>
      <c r="P127" s="282">
        <f t="shared" si="0"/>
        <v>0</v>
      </c>
      <c r="Q127" s="282">
        <f t="shared" si="0"/>
        <v>0</v>
      </c>
      <c r="R127" s="282">
        <f t="shared" si="0"/>
        <v>0</v>
      </c>
      <c r="S127" s="282">
        <f t="shared" si="0"/>
        <v>0</v>
      </c>
      <c r="T127" s="282">
        <f t="shared" si="0"/>
        <v>0</v>
      </c>
      <c r="U127" s="282">
        <f t="shared" si="0"/>
        <v>0</v>
      </c>
      <c r="V127" s="282">
        <f t="shared" si="0"/>
        <v>0</v>
      </c>
      <c r="W127" s="282">
        <f t="shared" si="0"/>
        <v>0</v>
      </c>
      <c r="X127" s="282">
        <f t="shared" si="0"/>
        <v>0</v>
      </c>
      <c r="Y127" s="282">
        <f t="shared" si="0"/>
        <v>0</v>
      </c>
      <c r="Z127" s="282">
        <f t="shared" si="0"/>
        <v>0</v>
      </c>
      <c r="AA127" s="282">
        <f t="shared" si="0"/>
        <v>0</v>
      </c>
      <c r="AB127" s="282">
        <f t="shared" si="0"/>
        <v>0</v>
      </c>
      <c r="AC127" s="282">
        <f t="shared" si="0"/>
        <v>0</v>
      </c>
      <c r="AD127" s="282">
        <f t="shared" si="0"/>
        <v>0</v>
      </c>
      <c r="AE127" s="282">
        <f t="shared" si="0"/>
        <v>0</v>
      </c>
      <c r="AF127" s="282">
        <f t="shared" si="0"/>
        <v>0</v>
      </c>
      <c r="AG127" s="282">
        <f t="shared" si="0"/>
        <v>0</v>
      </c>
      <c r="AH127" s="282">
        <f t="shared" si="0"/>
        <v>0</v>
      </c>
      <c r="AI127" s="365">
        <f t="shared" si="0"/>
        <v>0</v>
      </c>
    </row>
    <row r="128" spans="2:35" ht="15.75" thickBot="1" x14ac:dyDescent="0.3">
      <c r="B128" s="15"/>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7"/>
    </row>
  </sheetData>
  <mergeCells count="30">
    <mergeCell ref="B2:AI2"/>
    <mergeCell ref="B3:AI3"/>
    <mergeCell ref="B48:B52"/>
    <mergeCell ref="B4:AI4"/>
    <mergeCell ref="B7:AI7"/>
    <mergeCell ref="B11:B15"/>
    <mergeCell ref="B16:B20"/>
    <mergeCell ref="B21:B25"/>
    <mergeCell ref="B26:B30"/>
    <mergeCell ref="B33:B37"/>
    <mergeCell ref="B38:B42"/>
    <mergeCell ref="B43:B47"/>
    <mergeCell ref="B78:B82"/>
    <mergeCell ref="B83:B87"/>
    <mergeCell ref="B88:B92"/>
    <mergeCell ref="B93:B97"/>
    <mergeCell ref="B55:B59"/>
    <mergeCell ref="B60:B64"/>
    <mergeCell ref="B65:B69"/>
    <mergeCell ref="B70:B74"/>
    <mergeCell ref="B76:AI76"/>
    <mergeCell ref="B115:B117"/>
    <mergeCell ref="B121:B123"/>
    <mergeCell ref="B125:AI125"/>
    <mergeCell ref="B99:AI99"/>
    <mergeCell ref="B101:B104"/>
    <mergeCell ref="B106:AI106"/>
    <mergeCell ref="B108:B111"/>
    <mergeCell ref="B113:AI113"/>
    <mergeCell ref="B119:AI119"/>
  </mergeCells>
  <pageMargins left="0.7" right="0.7" top="0.75" bottom="0.75" header="0.3" footer="0.3"/>
  <pageSetup paperSize="9"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I40"/>
  <sheetViews>
    <sheetView zoomScale="70" zoomScaleNormal="70" workbookViewId="0"/>
  </sheetViews>
  <sheetFormatPr defaultRowHeight="15" x14ac:dyDescent="0.25"/>
  <cols>
    <col min="1" max="1" width="5.140625" customWidth="1"/>
    <col min="2" max="2" width="23.7109375" customWidth="1"/>
    <col min="3" max="3" width="17.85546875" customWidth="1"/>
    <col min="4" max="4" width="12" customWidth="1"/>
  </cols>
  <sheetData>
    <row r="1" spans="2:35" ht="15.75" thickBot="1" x14ac:dyDescent="0.3"/>
    <row r="2" spans="2:35" ht="32.25" thickBot="1" x14ac:dyDescent="0.55000000000000004">
      <c r="B2" s="434" t="s">
        <v>0</v>
      </c>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6"/>
    </row>
    <row r="3" spans="2:35" ht="32.25" thickBot="1" x14ac:dyDescent="0.55000000000000004">
      <c r="B3" s="434" t="s">
        <v>420</v>
      </c>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6"/>
    </row>
    <row r="4" spans="2:35" ht="16.5" thickBot="1" x14ac:dyDescent="0.3">
      <c r="B4" s="473" t="s">
        <v>421</v>
      </c>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5"/>
    </row>
    <row r="5" spans="2:35" x14ac:dyDescent="0.25">
      <c r="B5" s="159"/>
      <c r="C5" s="12"/>
      <c r="D5" s="12"/>
      <c r="E5" s="283">
        <v>2020</v>
      </c>
      <c r="F5" s="283">
        <v>2021</v>
      </c>
      <c r="G5" s="283">
        <v>2022</v>
      </c>
      <c r="H5" s="283">
        <v>2023</v>
      </c>
      <c r="I5" s="283">
        <v>2024</v>
      </c>
      <c r="J5" s="284">
        <v>2025</v>
      </c>
      <c r="K5" s="283">
        <v>2026</v>
      </c>
      <c r="L5" s="283">
        <v>2027</v>
      </c>
      <c r="M5" s="283">
        <v>2028</v>
      </c>
      <c r="N5" s="283">
        <v>2029</v>
      </c>
      <c r="O5" s="283">
        <v>2030</v>
      </c>
      <c r="P5" s="284">
        <v>2031</v>
      </c>
      <c r="Q5" s="283">
        <v>2032</v>
      </c>
      <c r="R5" s="283">
        <v>2033</v>
      </c>
      <c r="S5" s="283">
        <v>2034</v>
      </c>
      <c r="T5" s="283">
        <v>2035</v>
      </c>
      <c r="U5" s="283">
        <v>2036</v>
      </c>
      <c r="V5" s="284">
        <v>2037</v>
      </c>
      <c r="W5" s="283">
        <v>2038</v>
      </c>
      <c r="X5" s="283">
        <v>2039</v>
      </c>
      <c r="Y5" s="283">
        <v>2040</v>
      </c>
      <c r="Z5" s="283">
        <v>2041</v>
      </c>
      <c r="AA5" s="283">
        <v>2042</v>
      </c>
      <c r="AB5" s="284">
        <v>2043</v>
      </c>
      <c r="AC5" s="283">
        <v>2044</v>
      </c>
      <c r="AD5" s="283">
        <v>2045</v>
      </c>
      <c r="AE5" s="283">
        <v>2046</v>
      </c>
      <c r="AF5" s="283">
        <v>2047</v>
      </c>
      <c r="AG5" s="283">
        <v>2048</v>
      </c>
      <c r="AH5" s="284">
        <v>2049</v>
      </c>
      <c r="AI5" s="284">
        <v>2050</v>
      </c>
    </row>
    <row r="6" spans="2:35" ht="15" customHeight="1" x14ac:dyDescent="0.25">
      <c r="B6" s="313" t="s">
        <v>425</v>
      </c>
      <c r="C6" s="314" t="s">
        <v>424</v>
      </c>
      <c r="D6" s="315" t="s">
        <v>102</v>
      </c>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row>
    <row r="7" spans="2:35" x14ac:dyDescent="0.25">
      <c r="B7" s="495" t="s">
        <v>426</v>
      </c>
      <c r="C7" s="312" t="s">
        <v>128</v>
      </c>
      <c r="D7" s="315" t="s">
        <v>102</v>
      </c>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367"/>
    </row>
    <row r="8" spans="2:35" x14ac:dyDescent="0.25">
      <c r="B8" s="495"/>
      <c r="C8" s="312" t="s">
        <v>129</v>
      </c>
      <c r="D8" s="315" t="s">
        <v>102</v>
      </c>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367"/>
    </row>
    <row r="9" spans="2:35" x14ac:dyDescent="0.25">
      <c r="B9" s="495"/>
      <c r="C9" s="312" t="s">
        <v>177</v>
      </c>
      <c r="D9" s="315" t="s">
        <v>102</v>
      </c>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367"/>
    </row>
    <row r="10" spans="2:35" x14ac:dyDescent="0.25">
      <c r="B10" s="495"/>
      <c r="C10" s="312" t="s">
        <v>178</v>
      </c>
      <c r="D10" s="315" t="s">
        <v>102</v>
      </c>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367"/>
    </row>
    <row r="11" spans="2:35" x14ac:dyDescent="0.25">
      <c r="B11" s="495" t="s">
        <v>427</v>
      </c>
      <c r="C11" s="312" t="s">
        <v>195</v>
      </c>
      <c r="D11" s="315" t="s">
        <v>102</v>
      </c>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367"/>
    </row>
    <row r="12" spans="2:35" x14ac:dyDescent="0.25">
      <c r="B12" s="495"/>
      <c r="C12" s="312" t="s">
        <v>197</v>
      </c>
      <c r="D12" s="315" t="s">
        <v>102</v>
      </c>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367"/>
    </row>
    <row r="13" spans="2:35" x14ac:dyDescent="0.25">
      <c r="B13" s="495" t="s">
        <v>428</v>
      </c>
      <c r="C13" s="248" t="s">
        <v>202</v>
      </c>
      <c r="D13" s="315" t="s">
        <v>163</v>
      </c>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367"/>
    </row>
    <row r="14" spans="2:35" x14ac:dyDescent="0.25">
      <c r="B14" s="495"/>
      <c r="C14" s="248" t="s">
        <v>204</v>
      </c>
      <c r="D14" s="315" t="s">
        <v>163</v>
      </c>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367"/>
    </row>
    <row r="15" spans="2:35" x14ac:dyDescent="0.25">
      <c r="B15" s="495"/>
      <c r="C15" s="248" t="s">
        <v>205</v>
      </c>
      <c r="D15" s="315" t="s">
        <v>163</v>
      </c>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367"/>
    </row>
    <row r="16" spans="2:35" x14ac:dyDescent="0.25">
      <c r="B16" s="495" t="s">
        <v>207</v>
      </c>
      <c r="C16" s="248" t="s">
        <v>208</v>
      </c>
      <c r="D16" s="315" t="s">
        <v>163</v>
      </c>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367"/>
    </row>
    <row r="17" spans="2:35" x14ac:dyDescent="0.25">
      <c r="B17" s="495"/>
      <c r="C17" s="248" t="s">
        <v>210</v>
      </c>
      <c r="D17" s="315" t="s">
        <v>163</v>
      </c>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367"/>
    </row>
    <row r="18" spans="2:35" x14ac:dyDescent="0.25">
      <c r="B18" s="495"/>
      <c r="C18" s="248" t="s">
        <v>211</v>
      </c>
      <c r="D18" s="315" t="s">
        <v>163</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367"/>
    </row>
    <row r="19" spans="2:35" x14ac:dyDescent="0.25">
      <c r="B19" s="317" t="s">
        <v>245</v>
      </c>
      <c r="C19" s="248" t="s">
        <v>245</v>
      </c>
      <c r="D19" s="315" t="s">
        <v>163</v>
      </c>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367"/>
    </row>
    <row r="20" spans="2:35" ht="15.75" thickBot="1" x14ac:dyDescent="0.3">
      <c r="B20" s="7"/>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14"/>
    </row>
    <row r="21" spans="2:35" x14ac:dyDescent="0.25">
      <c r="B21" s="7"/>
      <c r="C21" s="2"/>
      <c r="D21" s="2"/>
      <c r="E21" s="283">
        <v>2020</v>
      </c>
      <c r="F21" s="283">
        <v>2021</v>
      </c>
      <c r="G21" s="283">
        <v>2022</v>
      </c>
      <c r="H21" s="283">
        <v>2023</v>
      </c>
      <c r="I21" s="283">
        <v>2024</v>
      </c>
      <c r="J21" s="284">
        <v>2025</v>
      </c>
      <c r="K21" s="283">
        <v>2026</v>
      </c>
      <c r="L21" s="283">
        <v>2027</v>
      </c>
      <c r="M21" s="283">
        <v>2028</v>
      </c>
      <c r="N21" s="283">
        <v>2029</v>
      </c>
      <c r="O21" s="283">
        <v>2030</v>
      </c>
      <c r="P21" s="284">
        <v>2031</v>
      </c>
      <c r="Q21" s="283">
        <v>2032</v>
      </c>
      <c r="R21" s="283">
        <v>2033</v>
      </c>
      <c r="S21" s="283">
        <v>2034</v>
      </c>
      <c r="T21" s="283">
        <v>2035</v>
      </c>
      <c r="U21" s="283">
        <v>2036</v>
      </c>
      <c r="V21" s="284">
        <v>2037</v>
      </c>
      <c r="W21" s="283">
        <v>2038</v>
      </c>
      <c r="X21" s="283">
        <v>2039</v>
      </c>
      <c r="Y21" s="283">
        <v>2040</v>
      </c>
      <c r="Z21" s="283">
        <v>2041</v>
      </c>
      <c r="AA21" s="283">
        <v>2042</v>
      </c>
      <c r="AB21" s="284">
        <v>2043</v>
      </c>
      <c r="AC21" s="283">
        <v>2044</v>
      </c>
      <c r="AD21" s="283">
        <v>2045</v>
      </c>
      <c r="AE21" s="283">
        <v>2046</v>
      </c>
      <c r="AF21" s="283">
        <v>2047</v>
      </c>
      <c r="AG21" s="283">
        <v>2048</v>
      </c>
      <c r="AH21" s="284">
        <v>2049</v>
      </c>
      <c r="AI21" s="284">
        <v>2050</v>
      </c>
    </row>
    <row r="22" spans="2:35" x14ac:dyDescent="0.25">
      <c r="B22" s="313" t="s">
        <v>425</v>
      </c>
      <c r="C22" s="314" t="s">
        <v>424</v>
      </c>
      <c r="D22" s="315" t="s">
        <v>351</v>
      </c>
      <c r="E22" s="282">
        <f>E6*'Freight assumptions'!$E9</f>
        <v>0</v>
      </c>
      <c r="F22" s="282">
        <f>F6*'Freight assumptions'!$E9</f>
        <v>0</v>
      </c>
      <c r="G22" s="282">
        <f>G6*'Freight assumptions'!$E9</f>
        <v>0</v>
      </c>
      <c r="H22" s="282">
        <f>H6*'Freight assumptions'!$E9</f>
        <v>0</v>
      </c>
      <c r="I22" s="282">
        <f>I6*'Freight assumptions'!$E9</f>
        <v>0</v>
      </c>
      <c r="J22" s="282">
        <f>J6*'Freight assumptions'!$E9</f>
        <v>0</v>
      </c>
      <c r="K22" s="282">
        <f>K6*'Freight assumptions'!$E9</f>
        <v>0</v>
      </c>
      <c r="L22" s="282">
        <f>L6*'Freight assumptions'!$E9</f>
        <v>0</v>
      </c>
      <c r="M22" s="282">
        <f>M6*'Freight assumptions'!$E9</f>
        <v>0</v>
      </c>
      <c r="N22" s="282">
        <f>N6*'Freight assumptions'!$E9</f>
        <v>0</v>
      </c>
      <c r="O22" s="282">
        <f>O6*'Freight assumptions'!$E9</f>
        <v>0</v>
      </c>
      <c r="P22" s="282">
        <f>P6*'Freight assumptions'!$E9</f>
        <v>0</v>
      </c>
      <c r="Q22" s="282">
        <f>Q6*'Freight assumptions'!$E9</f>
        <v>0</v>
      </c>
      <c r="R22" s="282">
        <f>R6*'Freight assumptions'!$E9</f>
        <v>0</v>
      </c>
      <c r="S22" s="282">
        <f>S6*'Freight assumptions'!$E9</f>
        <v>0</v>
      </c>
      <c r="T22" s="282">
        <f>T6*'Freight assumptions'!$E9</f>
        <v>0</v>
      </c>
      <c r="U22" s="282">
        <f>U6*'Freight assumptions'!$E9</f>
        <v>0</v>
      </c>
      <c r="V22" s="282">
        <f>V6*'Freight assumptions'!$E9</f>
        <v>0</v>
      </c>
      <c r="W22" s="282">
        <f>W6*'Freight assumptions'!$E9</f>
        <v>0</v>
      </c>
      <c r="X22" s="282">
        <f>X6*'Freight assumptions'!$E9</f>
        <v>0</v>
      </c>
      <c r="Y22" s="282">
        <f>Y6*'Freight assumptions'!$E9</f>
        <v>0</v>
      </c>
      <c r="Z22" s="282">
        <f>Z6*'Freight assumptions'!$E9</f>
        <v>0</v>
      </c>
      <c r="AA22" s="282">
        <f>AA6*'Freight assumptions'!$E9</f>
        <v>0</v>
      </c>
      <c r="AB22" s="282">
        <f>AB6*'Freight assumptions'!$E9</f>
        <v>0</v>
      </c>
      <c r="AC22" s="282">
        <f>AC6*'Freight assumptions'!$E9</f>
        <v>0</v>
      </c>
      <c r="AD22" s="282">
        <f>AD6*'Freight assumptions'!$E9</f>
        <v>0</v>
      </c>
      <c r="AE22" s="282">
        <f>AE6*'Freight assumptions'!$E9</f>
        <v>0</v>
      </c>
      <c r="AF22" s="282">
        <f>AF6*'Freight assumptions'!$E9</f>
        <v>0</v>
      </c>
      <c r="AG22" s="282">
        <f>AG6*'Freight assumptions'!$E9</f>
        <v>0</v>
      </c>
      <c r="AH22" s="282">
        <f>AH6*'Freight assumptions'!$E9</f>
        <v>0</v>
      </c>
      <c r="AI22" s="365">
        <f>AI6*'Freight assumptions'!$E9</f>
        <v>0</v>
      </c>
    </row>
    <row r="23" spans="2:35" x14ac:dyDescent="0.25">
      <c r="B23" s="495" t="s">
        <v>426</v>
      </c>
      <c r="C23" s="312" t="s">
        <v>128</v>
      </c>
      <c r="D23" s="315" t="s">
        <v>351</v>
      </c>
      <c r="E23" s="282">
        <f>E7*'Freight assumptions'!$E63</f>
        <v>0</v>
      </c>
      <c r="F23" s="282">
        <f>F7*'Freight assumptions'!$E63</f>
        <v>0</v>
      </c>
      <c r="G23" s="282">
        <f>G7*'Freight assumptions'!$E63</f>
        <v>0</v>
      </c>
      <c r="H23" s="282">
        <f>H7*'Freight assumptions'!$E63</f>
        <v>0</v>
      </c>
      <c r="I23" s="282">
        <f>I7*'Freight assumptions'!$E63</f>
        <v>0</v>
      </c>
      <c r="J23" s="282">
        <f>J7*'Freight assumptions'!$E63</f>
        <v>0</v>
      </c>
      <c r="K23" s="282">
        <f>K7*'Freight assumptions'!$E63</f>
        <v>0</v>
      </c>
      <c r="L23" s="282">
        <f>L7*'Freight assumptions'!$E63</f>
        <v>0</v>
      </c>
      <c r="M23" s="282">
        <f>M7*'Freight assumptions'!$E63</f>
        <v>0</v>
      </c>
      <c r="N23" s="282">
        <f>N7*'Freight assumptions'!$E63</f>
        <v>0</v>
      </c>
      <c r="O23" s="282">
        <f>O7*'Freight assumptions'!$E63</f>
        <v>0</v>
      </c>
      <c r="P23" s="282">
        <f>P7*'Freight assumptions'!$E63</f>
        <v>0</v>
      </c>
      <c r="Q23" s="282">
        <f>Q7*'Freight assumptions'!$E63</f>
        <v>0</v>
      </c>
      <c r="R23" s="282">
        <f>R7*'Freight assumptions'!$E63</f>
        <v>0</v>
      </c>
      <c r="S23" s="282">
        <f>S7*'Freight assumptions'!$E63</f>
        <v>0</v>
      </c>
      <c r="T23" s="282">
        <f>T7*'Freight assumptions'!$E63</f>
        <v>0</v>
      </c>
      <c r="U23" s="282">
        <f>U7*'Freight assumptions'!$E63</f>
        <v>0</v>
      </c>
      <c r="V23" s="282">
        <f>V7*'Freight assumptions'!$E63</f>
        <v>0</v>
      </c>
      <c r="W23" s="282">
        <f>W7*'Freight assumptions'!$E63</f>
        <v>0</v>
      </c>
      <c r="X23" s="282">
        <f>X7*'Freight assumptions'!$E63</f>
        <v>0</v>
      </c>
      <c r="Y23" s="282">
        <f>Y7*'Freight assumptions'!$E63</f>
        <v>0</v>
      </c>
      <c r="Z23" s="282">
        <f>Z7*'Freight assumptions'!$E63</f>
        <v>0</v>
      </c>
      <c r="AA23" s="282">
        <f>AA7*'Freight assumptions'!$E63</f>
        <v>0</v>
      </c>
      <c r="AB23" s="282">
        <f>AB7*'Freight assumptions'!$E63</f>
        <v>0</v>
      </c>
      <c r="AC23" s="282">
        <f>AC7*'Freight assumptions'!$E63</f>
        <v>0</v>
      </c>
      <c r="AD23" s="282">
        <f>AD7*'Freight assumptions'!$E63</f>
        <v>0</v>
      </c>
      <c r="AE23" s="282">
        <f>AE7*'Freight assumptions'!$E63</f>
        <v>0</v>
      </c>
      <c r="AF23" s="282">
        <f>AF7*'Freight assumptions'!$E63</f>
        <v>0</v>
      </c>
      <c r="AG23" s="282">
        <f>AG7*'Freight assumptions'!$E63</f>
        <v>0</v>
      </c>
      <c r="AH23" s="282">
        <f>AH7*'Freight assumptions'!$E63</f>
        <v>0</v>
      </c>
      <c r="AI23" s="365">
        <f>AI7*'Freight assumptions'!$E63</f>
        <v>0</v>
      </c>
    </row>
    <row r="24" spans="2:35" x14ac:dyDescent="0.25">
      <c r="B24" s="495"/>
      <c r="C24" s="312" t="s">
        <v>129</v>
      </c>
      <c r="D24" s="315" t="s">
        <v>351</v>
      </c>
      <c r="E24" s="282">
        <f>E8*'Freight assumptions'!$E64</f>
        <v>0</v>
      </c>
      <c r="F24" s="282">
        <f>F8*'Freight assumptions'!$E64</f>
        <v>0</v>
      </c>
      <c r="G24" s="282">
        <f>G8*'Freight assumptions'!$E64</f>
        <v>0</v>
      </c>
      <c r="H24" s="282">
        <f>H8*'Freight assumptions'!$E64</f>
        <v>0</v>
      </c>
      <c r="I24" s="282">
        <f>I8*'Freight assumptions'!$E64</f>
        <v>0</v>
      </c>
      <c r="J24" s="282">
        <f>J8*'Freight assumptions'!$E64</f>
        <v>0</v>
      </c>
      <c r="K24" s="282">
        <f>K8*'Freight assumptions'!$E64</f>
        <v>0</v>
      </c>
      <c r="L24" s="282">
        <f>L8*'Freight assumptions'!$E64</f>
        <v>0</v>
      </c>
      <c r="M24" s="282">
        <f>M8*'Freight assumptions'!$E64</f>
        <v>0</v>
      </c>
      <c r="N24" s="282">
        <f>N8*'Freight assumptions'!$E64</f>
        <v>0</v>
      </c>
      <c r="O24" s="282">
        <f>O8*'Freight assumptions'!$E64</f>
        <v>0</v>
      </c>
      <c r="P24" s="282">
        <f>P8*'Freight assumptions'!$E64</f>
        <v>0</v>
      </c>
      <c r="Q24" s="282">
        <f>Q8*'Freight assumptions'!$E64</f>
        <v>0</v>
      </c>
      <c r="R24" s="282">
        <f>R8*'Freight assumptions'!$E64</f>
        <v>0</v>
      </c>
      <c r="S24" s="282">
        <f>S8*'Freight assumptions'!$E64</f>
        <v>0</v>
      </c>
      <c r="T24" s="282">
        <f>T8*'Freight assumptions'!$E64</f>
        <v>0</v>
      </c>
      <c r="U24" s="282">
        <f>U8*'Freight assumptions'!$E64</f>
        <v>0</v>
      </c>
      <c r="V24" s="282">
        <f>V8*'Freight assumptions'!$E64</f>
        <v>0</v>
      </c>
      <c r="W24" s="282">
        <f>W8*'Freight assumptions'!$E64</f>
        <v>0</v>
      </c>
      <c r="X24" s="282">
        <f>X8*'Freight assumptions'!$E64</f>
        <v>0</v>
      </c>
      <c r="Y24" s="282">
        <f>Y8*'Freight assumptions'!$E64</f>
        <v>0</v>
      </c>
      <c r="Z24" s="282">
        <f>Z8*'Freight assumptions'!$E64</f>
        <v>0</v>
      </c>
      <c r="AA24" s="282">
        <f>AA8*'Freight assumptions'!$E64</f>
        <v>0</v>
      </c>
      <c r="AB24" s="282">
        <f>AB8*'Freight assumptions'!$E64</f>
        <v>0</v>
      </c>
      <c r="AC24" s="282">
        <f>AC8*'Freight assumptions'!$E64</f>
        <v>0</v>
      </c>
      <c r="AD24" s="282">
        <f>AD8*'Freight assumptions'!$E64</f>
        <v>0</v>
      </c>
      <c r="AE24" s="282">
        <f>AE8*'Freight assumptions'!$E64</f>
        <v>0</v>
      </c>
      <c r="AF24" s="282">
        <f>AF8*'Freight assumptions'!$E64</f>
        <v>0</v>
      </c>
      <c r="AG24" s="282">
        <f>AG8*'Freight assumptions'!$E64</f>
        <v>0</v>
      </c>
      <c r="AH24" s="282">
        <f>AH8*'Freight assumptions'!$E64</f>
        <v>0</v>
      </c>
      <c r="AI24" s="365">
        <f>AI8*'Freight assumptions'!$E64</f>
        <v>0</v>
      </c>
    </row>
    <row r="25" spans="2:35" x14ac:dyDescent="0.25">
      <c r="B25" s="495"/>
      <c r="C25" s="312" t="s">
        <v>177</v>
      </c>
      <c r="D25" s="315" t="s">
        <v>351</v>
      </c>
      <c r="E25" s="282">
        <f>E9*'Freight assumptions'!$E65</f>
        <v>0</v>
      </c>
      <c r="F25" s="282">
        <f>F9*'Freight assumptions'!$E65</f>
        <v>0</v>
      </c>
      <c r="G25" s="282">
        <f>G9*'Freight assumptions'!$E65</f>
        <v>0</v>
      </c>
      <c r="H25" s="282">
        <f>H9*'Freight assumptions'!$E65</f>
        <v>0</v>
      </c>
      <c r="I25" s="282">
        <f>I9*'Freight assumptions'!$E65</f>
        <v>0</v>
      </c>
      <c r="J25" s="282">
        <f>J9*'Freight assumptions'!$E65</f>
        <v>0</v>
      </c>
      <c r="K25" s="282">
        <f>K9*'Freight assumptions'!$E65</f>
        <v>0</v>
      </c>
      <c r="L25" s="282">
        <f>L9*'Freight assumptions'!$E65</f>
        <v>0</v>
      </c>
      <c r="M25" s="282">
        <f>M9*'Freight assumptions'!$E65</f>
        <v>0</v>
      </c>
      <c r="N25" s="282">
        <f>N9*'Freight assumptions'!$E65</f>
        <v>0</v>
      </c>
      <c r="O25" s="282">
        <f>O9*'Freight assumptions'!$E65</f>
        <v>0</v>
      </c>
      <c r="P25" s="282">
        <f>P9*'Freight assumptions'!$E65</f>
        <v>0</v>
      </c>
      <c r="Q25" s="282">
        <f>Q9*'Freight assumptions'!$E65</f>
        <v>0</v>
      </c>
      <c r="R25" s="282">
        <f>R9*'Freight assumptions'!$E65</f>
        <v>0</v>
      </c>
      <c r="S25" s="282">
        <f>S9*'Freight assumptions'!$E65</f>
        <v>0</v>
      </c>
      <c r="T25" s="282">
        <f>T9*'Freight assumptions'!$E65</f>
        <v>0</v>
      </c>
      <c r="U25" s="282">
        <f>U9*'Freight assumptions'!$E65</f>
        <v>0</v>
      </c>
      <c r="V25" s="282">
        <f>V9*'Freight assumptions'!$E65</f>
        <v>0</v>
      </c>
      <c r="W25" s="282">
        <f>W9*'Freight assumptions'!$E65</f>
        <v>0</v>
      </c>
      <c r="X25" s="282">
        <f>X9*'Freight assumptions'!$E65</f>
        <v>0</v>
      </c>
      <c r="Y25" s="282">
        <f>Y9*'Freight assumptions'!$E65</f>
        <v>0</v>
      </c>
      <c r="Z25" s="282">
        <f>Z9*'Freight assumptions'!$E65</f>
        <v>0</v>
      </c>
      <c r="AA25" s="282">
        <f>AA9*'Freight assumptions'!$E65</f>
        <v>0</v>
      </c>
      <c r="AB25" s="282">
        <f>AB9*'Freight assumptions'!$E65</f>
        <v>0</v>
      </c>
      <c r="AC25" s="282">
        <f>AC9*'Freight assumptions'!$E65</f>
        <v>0</v>
      </c>
      <c r="AD25" s="282">
        <f>AD9*'Freight assumptions'!$E65</f>
        <v>0</v>
      </c>
      <c r="AE25" s="282">
        <f>AE9*'Freight assumptions'!$E65</f>
        <v>0</v>
      </c>
      <c r="AF25" s="282">
        <f>AF9*'Freight assumptions'!$E65</f>
        <v>0</v>
      </c>
      <c r="AG25" s="282">
        <f>AG9*'Freight assumptions'!$E65</f>
        <v>0</v>
      </c>
      <c r="AH25" s="282">
        <f>AH9*'Freight assumptions'!$E65</f>
        <v>0</v>
      </c>
      <c r="AI25" s="365">
        <f>AI9*'Freight assumptions'!$E65</f>
        <v>0</v>
      </c>
    </row>
    <row r="26" spans="2:35" x14ac:dyDescent="0.25">
      <c r="B26" s="495"/>
      <c r="C26" s="312" t="s">
        <v>178</v>
      </c>
      <c r="D26" s="315" t="s">
        <v>351</v>
      </c>
      <c r="E26" s="282">
        <f>E10*'Freight assumptions'!$E66</f>
        <v>0</v>
      </c>
      <c r="F26" s="282">
        <f>F10*'Freight assumptions'!$E66</f>
        <v>0</v>
      </c>
      <c r="G26" s="282">
        <f>G10*'Freight assumptions'!$E66</f>
        <v>0</v>
      </c>
      <c r="H26" s="282">
        <f>H10*'Freight assumptions'!$E66</f>
        <v>0</v>
      </c>
      <c r="I26" s="282">
        <f>I10*'Freight assumptions'!$E66</f>
        <v>0</v>
      </c>
      <c r="J26" s="282">
        <f>J10*'Freight assumptions'!$E66</f>
        <v>0</v>
      </c>
      <c r="K26" s="282">
        <f>K10*'Freight assumptions'!$E66</f>
        <v>0</v>
      </c>
      <c r="L26" s="282">
        <f>L10*'Freight assumptions'!$E66</f>
        <v>0</v>
      </c>
      <c r="M26" s="282">
        <f>M10*'Freight assumptions'!$E66</f>
        <v>0</v>
      </c>
      <c r="N26" s="282">
        <f>N10*'Freight assumptions'!$E66</f>
        <v>0</v>
      </c>
      <c r="O26" s="282">
        <f>O10*'Freight assumptions'!$E66</f>
        <v>0</v>
      </c>
      <c r="P26" s="282">
        <f>P10*'Freight assumptions'!$E66</f>
        <v>0</v>
      </c>
      <c r="Q26" s="282">
        <f>Q10*'Freight assumptions'!$E66</f>
        <v>0</v>
      </c>
      <c r="R26" s="282">
        <f>R10*'Freight assumptions'!$E66</f>
        <v>0</v>
      </c>
      <c r="S26" s="282">
        <f>S10*'Freight assumptions'!$E66</f>
        <v>0</v>
      </c>
      <c r="T26" s="282">
        <f>T10*'Freight assumptions'!$E66</f>
        <v>0</v>
      </c>
      <c r="U26" s="282">
        <f>U10*'Freight assumptions'!$E66</f>
        <v>0</v>
      </c>
      <c r="V26" s="282">
        <f>V10*'Freight assumptions'!$E66</f>
        <v>0</v>
      </c>
      <c r="W26" s="282">
        <f>W10*'Freight assumptions'!$E66</f>
        <v>0</v>
      </c>
      <c r="X26" s="282">
        <f>X10*'Freight assumptions'!$E66</f>
        <v>0</v>
      </c>
      <c r="Y26" s="282">
        <f>Y10*'Freight assumptions'!$E66</f>
        <v>0</v>
      </c>
      <c r="Z26" s="282">
        <f>Z10*'Freight assumptions'!$E66</f>
        <v>0</v>
      </c>
      <c r="AA26" s="282">
        <f>AA10*'Freight assumptions'!$E66</f>
        <v>0</v>
      </c>
      <c r="AB26" s="282">
        <f>AB10*'Freight assumptions'!$E66</f>
        <v>0</v>
      </c>
      <c r="AC26" s="282">
        <f>AC10*'Freight assumptions'!$E66</f>
        <v>0</v>
      </c>
      <c r="AD26" s="282">
        <f>AD10*'Freight assumptions'!$E66</f>
        <v>0</v>
      </c>
      <c r="AE26" s="282">
        <f>AE10*'Freight assumptions'!$E66</f>
        <v>0</v>
      </c>
      <c r="AF26" s="282">
        <f>AF10*'Freight assumptions'!$E66</f>
        <v>0</v>
      </c>
      <c r="AG26" s="282">
        <f>AG10*'Freight assumptions'!$E66</f>
        <v>0</v>
      </c>
      <c r="AH26" s="282">
        <f>AH10*'Freight assumptions'!$E66</f>
        <v>0</v>
      </c>
      <c r="AI26" s="365">
        <f>AI10*'Freight assumptions'!$E66</f>
        <v>0</v>
      </c>
    </row>
    <row r="27" spans="2:35" x14ac:dyDescent="0.25">
      <c r="B27" s="495" t="s">
        <v>427</v>
      </c>
      <c r="C27" s="312" t="s">
        <v>195</v>
      </c>
      <c r="D27" s="315" t="s">
        <v>351</v>
      </c>
      <c r="E27" s="282">
        <f>E11*'Freight assumptions'!$E99</f>
        <v>0</v>
      </c>
      <c r="F27" s="282">
        <f>F11*'Freight assumptions'!$E99</f>
        <v>0</v>
      </c>
      <c r="G27" s="282">
        <f>G11*'Freight assumptions'!$E99</f>
        <v>0</v>
      </c>
      <c r="H27" s="282">
        <f>H11*'Freight assumptions'!$E99</f>
        <v>0</v>
      </c>
      <c r="I27" s="282">
        <f>I11*'Freight assumptions'!$E99</f>
        <v>0</v>
      </c>
      <c r="J27" s="282">
        <f>J11*'Freight assumptions'!$E99</f>
        <v>0</v>
      </c>
      <c r="K27" s="282">
        <f>K11*'Freight assumptions'!$E99</f>
        <v>0</v>
      </c>
      <c r="L27" s="282">
        <f>L11*'Freight assumptions'!$E99</f>
        <v>0</v>
      </c>
      <c r="M27" s="282">
        <f>M11*'Freight assumptions'!$E99</f>
        <v>0</v>
      </c>
      <c r="N27" s="282">
        <f>N11*'Freight assumptions'!$E99</f>
        <v>0</v>
      </c>
      <c r="O27" s="282">
        <f>O11*'Freight assumptions'!$E99</f>
        <v>0</v>
      </c>
      <c r="P27" s="282">
        <f>P11*'Freight assumptions'!$E99</f>
        <v>0</v>
      </c>
      <c r="Q27" s="282">
        <f>Q11*'Freight assumptions'!$E99</f>
        <v>0</v>
      </c>
      <c r="R27" s="282">
        <f>R11*'Freight assumptions'!$E99</f>
        <v>0</v>
      </c>
      <c r="S27" s="282">
        <f>S11*'Freight assumptions'!$E99</f>
        <v>0</v>
      </c>
      <c r="T27" s="282">
        <f>T11*'Freight assumptions'!$E99</f>
        <v>0</v>
      </c>
      <c r="U27" s="282">
        <f>U11*'Freight assumptions'!$E99</f>
        <v>0</v>
      </c>
      <c r="V27" s="282">
        <f>V11*'Freight assumptions'!$E99</f>
        <v>0</v>
      </c>
      <c r="W27" s="282">
        <f>W11*'Freight assumptions'!$E99</f>
        <v>0</v>
      </c>
      <c r="X27" s="282">
        <f>X11*'Freight assumptions'!$E99</f>
        <v>0</v>
      </c>
      <c r="Y27" s="282">
        <f>Y11*'Freight assumptions'!$E99</f>
        <v>0</v>
      </c>
      <c r="Z27" s="282">
        <f>Z11*'Freight assumptions'!$E99</f>
        <v>0</v>
      </c>
      <c r="AA27" s="282">
        <f>AA11*'Freight assumptions'!$E99</f>
        <v>0</v>
      </c>
      <c r="AB27" s="282">
        <f>AB11*'Freight assumptions'!$E99</f>
        <v>0</v>
      </c>
      <c r="AC27" s="282">
        <f>AC11*'Freight assumptions'!$E99</f>
        <v>0</v>
      </c>
      <c r="AD27" s="282">
        <f>AD11*'Freight assumptions'!$E99</f>
        <v>0</v>
      </c>
      <c r="AE27" s="282">
        <f>AE11*'Freight assumptions'!$E99</f>
        <v>0</v>
      </c>
      <c r="AF27" s="282">
        <f>AF11*'Freight assumptions'!$E99</f>
        <v>0</v>
      </c>
      <c r="AG27" s="282">
        <f>AG11*'Freight assumptions'!$E99</f>
        <v>0</v>
      </c>
      <c r="AH27" s="282">
        <f>AH11*'Freight assumptions'!$E99</f>
        <v>0</v>
      </c>
      <c r="AI27" s="365">
        <f>AI11*'Freight assumptions'!$E99</f>
        <v>0</v>
      </c>
    </row>
    <row r="28" spans="2:35" x14ac:dyDescent="0.25">
      <c r="B28" s="495"/>
      <c r="C28" s="312" t="s">
        <v>197</v>
      </c>
      <c r="D28" s="315" t="s">
        <v>351</v>
      </c>
      <c r="E28" s="282">
        <f>E12*'Freight assumptions'!$E100</f>
        <v>0</v>
      </c>
      <c r="F28" s="282">
        <f>F12*'Freight assumptions'!$E100</f>
        <v>0</v>
      </c>
      <c r="G28" s="282">
        <f>G12*'Freight assumptions'!$E100</f>
        <v>0</v>
      </c>
      <c r="H28" s="282">
        <f>H12*'Freight assumptions'!$E100</f>
        <v>0</v>
      </c>
      <c r="I28" s="282">
        <f>I12*'Freight assumptions'!$E100</f>
        <v>0</v>
      </c>
      <c r="J28" s="282">
        <f>J12*'Freight assumptions'!$E100</f>
        <v>0</v>
      </c>
      <c r="K28" s="282">
        <f>K12*'Freight assumptions'!$E100</f>
        <v>0</v>
      </c>
      <c r="L28" s="282">
        <f>L12*'Freight assumptions'!$E100</f>
        <v>0</v>
      </c>
      <c r="M28" s="282">
        <f>M12*'Freight assumptions'!$E100</f>
        <v>0</v>
      </c>
      <c r="N28" s="282">
        <f>N12*'Freight assumptions'!$E100</f>
        <v>0</v>
      </c>
      <c r="O28" s="282">
        <f>O12*'Freight assumptions'!$E100</f>
        <v>0</v>
      </c>
      <c r="P28" s="282">
        <f>P12*'Freight assumptions'!$E100</f>
        <v>0</v>
      </c>
      <c r="Q28" s="282">
        <f>Q12*'Freight assumptions'!$E100</f>
        <v>0</v>
      </c>
      <c r="R28" s="282">
        <f>R12*'Freight assumptions'!$E100</f>
        <v>0</v>
      </c>
      <c r="S28" s="282">
        <f>S12*'Freight assumptions'!$E100</f>
        <v>0</v>
      </c>
      <c r="T28" s="282">
        <f>T12*'Freight assumptions'!$E100</f>
        <v>0</v>
      </c>
      <c r="U28" s="282">
        <f>U12*'Freight assumptions'!$E100</f>
        <v>0</v>
      </c>
      <c r="V28" s="282">
        <f>V12*'Freight assumptions'!$E100</f>
        <v>0</v>
      </c>
      <c r="W28" s="282">
        <f>W12*'Freight assumptions'!$E100</f>
        <v>0</v>
      </c>
      <c r="X28" s="282">
        <f>X12*'Freight assumptions'!$E100</f>
        <v>0</v>
      </c>
      <c r="Y28" s="282">
        <f>Y12*'Freight assumptions'!$E100</f>
        <v>0</v>
      </c>
      <c r="Z28" s="282">
        <f>Z12*'Freight assumptions'!$E100</f>
        <v>0</v>
      </c>
      <c r="AA28" s="282">
        <f>AA12*'Freight assumptions'!$E100</f>
        <v>0</v>
      </c>
      <c r="AB28" s="282">
        <f>AB12*'Freight assumptions'!$E100</f>
        <v>0</v>
      </c>
      <c r="AC28" s="282">
        <f>AC12*'Freight assumptions'!$E100</f>
        <v>0</v>
      </c>
      <c r="AD28" s="282">
        <f>AD12*'Freight assumptions'!$E100</f>
        <v>0</v>
      </c>
      <c r="AE28" s="282">
        <f>AE12*'Freight assumptions'!$E100</f>
        <v>0</v>
      </c>
      <c r="AF28" s="282">
        <f>AF12*'Freight assumptions'!$E100</f>
        <v>0</v>
      </c>
      <c r="AG28" s="282">
        <f>AG12*'Freight assumptions'!$E100</f>
        <v>0</v>
      </c>
      <c r="AH28" s="282">
        <f>AH12*'Freight assumptions'!$E100</f>
        <v>0</v>
      </c>
      <c r="AI28" s="365">
        <f>AI12*'Freight assumptions'!$E100</f>
        <v>0</v>
      </c>
    </row>
    <row r="29" spans="2:35" x14ac:dyDescent="0.25">
      <c r="B29" s="495" t="s">
        <v>428</v>
      </c>
      <c r="C29" s="248" t="s">
        <v>202</v>
      </c>
      <c r="D29" s="315" t="s">
        <v>351</v>
      </c>
      <c r="E29" s="282">
        <f>E13*'Freight assumptions'!$E105</f>
        <v>0</v>
      </c>
      <c r="F29" s="282">
        <f>F13*'Freight assumptions'!$E105</f>
        <v>0</v>
      </c>
      <c r="G29" s="282">
        <f>G13*'Freight assumptions'!$E105</f>
        <v>0</v>
      </c>
      <c r="H29" s="282">
        <f>H13*'Freight assumptions'!$E105</f>
        <v>0</v>
      </c>
      <c r="I29" s="282">
        <f>I13*'Freight assumptions'!$E105</f>
        <v>0</v>
      </c>
      <c r="J29" s="282">
        <f>J13*'Freight assumptions'!$E105</f>
        <v>0</v>
      </c>
      <c r="K29" s="282">
        <f>K13*'Freight assumptions'!$E105</f>
        <v>0</v>
      </c>
      <c r="L29" s="282">
        <f>L13*'Freight assumptions'!$E105</f>
        <v>0</v>
      </c>
      <c r="M29" s="282">
        <f>M13*'Freight assumptions'!$E105</f>
        <v>0</v>
      </c>
      <c r="N29" s="282">
        <f>N13*'Freight assumptions'!$E105</f>
        <v>0</v>
      </c>
      <c r="O29" s="282">
        <f>O13*'Freight assumptions'!$E105</f>
        <v>0</v>
      </c>
      <c r="P29" s="282">
        <f>P13*'Freight assumptions'!$E105</f>
        <v>0</v>
      </c>
      <c r="Q29" s="282">
        <f>Q13*'Freight assumptions'!$E105</f>
        <v>0</v>
      </c>
      <c r="R29" s="282">
        <f>R13*'Freight assumptions'!$E105</f>
        <v>0</v>
      </c>
      <c r="S29" s="282">
        <f>S13*'Freight assumptions'!$E105</f>
        <v>0</v>
      </c>
      <c r="T29" s="282">
        <f>T13*'Freight assumptions'!$E105</f>
        <v>0</v>
      </c>
      <c r="U29" s="282">
        <f>U13*'Freight assumptions'!$E105</f>
        <v>0</v>
      </c>
      <c r="V29" s="282">
        <f>V13*'Freight assumptions'!$E105</f>
        <v>0</v>
      </c>
      <c r="W29" s="282">
        <f>W13*'Freight assumptions'!$E105</f>
        <v>0</v>
      </c>
      <c r="X29" s="282">
        <f>X13*'Freight assumptions'!$E105</f>
        <v>0</v>
      </c>
      <c r="Y29" s="282">
        <f>Y13*'Freight assumptions'!$E105</f>
        <v>0</v>
      </c>
      <c r="Z29" s="282">
        <f>Z13*'Freight assumptions'!$E105</f>
        <v>0</v>
      </c>
      <c r="AA29" s="282">
        <f>AA13*'Freight assumptions'!$E105</f>
        <v>0</v>
      </c>
      <c r="AB29" s="282">
        <f>AB13*'Freight assumptions'!$E105</f>
        <v>0</v>
      </c>
      <c r="AC29" s="282">
        <f>AC13*'Freight assumptions'!$E105</f>
        <v>0</v>
      </c>
      <c r="AD29" s="282">
        <f>AD13*'Freight assumptions'!$E105</f>
        <v>0</v>
      </c>
      <c r="AE29" s="282">
        <f>AE13*'Freight assumptions'!$E105</f>
        <v>0</v>
      </c>
      <c r="AF29" s="282">
        <f>AF13*'Freight assumptions'!$E105</f>
        <v>0</v>
      </c>
      <c r="AG29" s="282">
        <f>AG13*'Freight assumptions'!$E105</f>
        <v>0</v>
      </c>
      <c r="AH29" s="282">
        <f>AH13*'Freight assumptions'!$E105</f>
        <v>0</v>
      </c>
      <c r="AI29" s="365">
        <f>AI13*'Freight assumptions'!$E105</f>
        <v>0</v>
      </c>
    </row>
    <row r="30" spans="2:35" x14ac:dyDescent="0.25">
      <c r="B30" s="495"/>
      <c r="C30" s="248" t="s">
        <v>204</v>
      </c>
      <c r="D30" s="315" t="s">
        <v>351</v>
      </c>
      <c r="E30" s="282">
        <f>E14*'Freight assumptions'!$E106</f>
        <v>0</v>
      </c>
      <c r="F30" s="282">
        <f>F14*'Freight assumptions'!$E106</f>
        <v>0</v>
      </c>
      <c r="G30" s="282">
        <f>G14*'Freight assumptions'!$E106</f>
        <v>0</v>
      </c>
      <c r="H30" s="282">
        <f>H14*'Freight assumptions'!$E106</f>
        <v>0</v>
      </c>
      <c r="I30" s="282">
        <f>I14*'Freight assumptions'!$E106</f>
        <v>0</v>
      </c>
      <c r="J30" s="282">
        <f>J14*'Freight assumptions'!$E106</f>
        <v>0</v>
      </c>
      <c r="K30" s="282">
        <f>K14*'Freight assumptions'!$E106</f>
        <v>0</v>
      </c>
      <c r="L30" s="282">
        <f>L14*'Freight assumptions'!$E106</f>
        <v>0</v>
      </c>
      <c r="M30" s="282">
        <f>M14*'Freight assumptions'!$E106</f>
        <v>0</v>
      </c>
      <c r="N30" s="282">
        <f>N14*'Freight assumptions'!$E106</f>
        <v>0</v>
      </c>
      <c r="O30" s="282">
        <f>O14*'Freight assumptions'!$E106</f>
        <v>0</v>
      </c>
      <c r="P30" s="282">
        <f>P14*'Freight assumptions'!$E106</f>
        <v>0</v>
      </c>
      <c r="Q30" s="282">
        <f>Q14*'Freight assumptions'!$E106</f>
        <v>0</v>
      </c>
      <c r="R30" s="282">
        <f>R14*'Freight assumptions'!$E106</f>
        <v>0</v>
      </c>
      <c r="S30" s="282">
        <f>S14*'Freight assumptions'!$E106</f>
        <v>0</v>
      </c>
      <c r="T30" s="282">
        <f>T14*'Freight assumptions'!$E106</f>
        <v>0</v>
      </c>
      <c r="U30" s="282">
        <f>U14*'Freight assumptions'!$E106</f>
        <v>0</v>
      </c>
      <c r="V30" s="282">
        <f>V14*'Freight assumptions'!$E106</f>
        <v>0</v>
      </c>
      <c r="W30" s="282">
        <f>W14*'Freight assumptions'!$E106</f>
        <v>0</v>
      </c>
      <c r="X30" s="282">
        <f>X14*'Freight assumptions'!$E106</f>
        <v>0</v>
      </c>
      <c r="Y30" s="282">
        <f>Y14*'Freight assumptions'!$E106</f>
        <v>0</v>
      </c>
      <c r="Z30" s="282">
        <f>Z14*'Freight assumptions'!$E106</f>
        <v>0</v>
      </c>
      <c r="AA30" s="282">
        <f>AA14*'Freight assumptions'!$E106</f>
        <v>0</v>
      </c>
      <c r="AB30" s="282">
        <f>AB14*'Freight assumptions'!$E106</f>
        <v>0</v>
      </c>
      <c r="AC30" s="282">
        <f>AC14*'Freight assumptions'!$E106</f>
        <v>0</v>
      </c>
      <c r="AD30" s="282">
        <f>AD14*'Freight assumptions'!$E106</f>
        <v>0</v>
      </c>
      <c r="AE30" s="282">
        <f>AE14*'Freight assumptions'!$E106</f>
        <v>0</v>
      </c>
      <c r="AF30" s="282">
        <f>AF14*'Freight assumptions'!$E106</f>
        <v>0</v>
      </c>
      <c r="AG30" s="282">
        <f>AG14*'Freight assumptions'!$E106</f>
        <v>0</v>
      </c>
      <c r="AH30" s="282">
        <f>AH14*'Freight assumptions'!$E106</f>
        <v>0</v>
      </c>
      <c r="AI30" s="365">
        <f>AI14*'Freight assumptions'!$E106</f>
        <v>0</v>
      </c>
    </row>
    <row r="31" spans="2:35" x14ac:dyDescent="0.25">
      <c r="B31" s="495"/>
      <c r="C31" s="248" t="s">
        <v>205</v>
      </c>
      <c r="D31" s="315" t="s">
        <v>351</v>
      </c>
      <c r="E31" s="282">
        <f>E15*'Freight assumptions'!$E107</f>
        <v>0</v>
      </c>
      <c r="F31" s="282">
        <f>F15*'Freight assumptions'!$E107</f>
        <v>0</v>
      </c>
      <c r="G31" s="282">
        <f>G15*'Freight assumptions'!$E107</f>
        <v>0</v>
      </c>
      <c r="H31" s="282">
        <f>H15*'Freight assumptions'!$E107</f>
        <v>0</v>
      </c>
      <c r="I31" s="282">
        <f>I15*'Freight assumptions'!$E107</f>
        <v>0</v>
      </c>
      <c r="J31" s="282">
        <f>J15*'Freight assumptions'!$E107</f>
        <v>0</v>
      </c>
      <c r="K31" s="282">
        <f>K15*'Freight assumptions'!$E107</f>
        <v>0</v>
      </c>
      <c r="L31" s="282">
        <f>L15*'Freight assumptions'!$E107</f>
        <v>0</v>
      </c>
      <c r="M31" s="282">
        <f>M15*'Freight assumptions'!$E107</f>
        <v>0</v>
      </c>
      <c r="N31" s="282">
        <f>N15*'Freight assumptions'!$E107</f>
        <v>0</v>
      </c>
      <c r="O31" s="282">
        <f>O15*'Freight assumptions'!$E107</f>
        <v>0</v>
      </c>
      <c r="P31" s="282">
        <f>P15*'Freight assumptions'!$E107</f>
        <v>0</v>
      </c>
      <c r="Q31" s="282">
        <f>Q15*'Freight assumptions'!$E107</f>
        <v>0</v>
      </c>
      <c r="R31" s="282">
        <f>R15*'Freight assumptions'!$E107</f>
        <v>0</v>
      </c>
      <c r="S31" s="282">
        <f>S15*'Freight assumptions'!$E107</f>
        <v>0</v>
      </c>
      <c r="T31" s="282">
        <f>T15*'Freight assumptions'!$E107</f>
        <v>0</v>
      </c>
      <c r="U31" s="282">
        <f>U15*'Freight assumptions'!$E107</f>
        <v>0</v>
      </c>
      <c r="V31" s="282">
        <f>V15*'Freight assumptions'!$E107</f>
        <v>0</v>
      </c>
      <c r="W31" s="282">
        <f>W15*'Freight assumptions'!$E107</f>
        <v>0</v>
      </c>
      <c r="X31" s="282">
        <f>X15*'Freight assumptions'!$E107</f>
        <v>0</v>
      </c>
      <c r="Y31" s="282">
        <f>Y15*'Freight assumptions'!$E107</f>
        <v>0</v>
      </c>
      <c r="Z31" s="282">
        <f>Z15*'Freight assumptions'!$E107</f>
        <v>0</v>
      </c>
      <c r="AA31" s="282">
        <f>AA15*'Freight assumptions'!$E107</f>
        <v>0</v>
      </c>
      <c r="AB31" s="282">
        <f>AB15*'Freight assumptions'!$E107</f>
        <v>0</v>
      </c>
      <c r="AC31" s="282">
        <f>AC15*'Freight assumptions'!$E107</f>
        <v>0</v>
      </c>
      <c r="AD31" s="282">
        <f>AD15*'Freight assumptions'!$E107</f>
        <v>0</v>
      </c>
      <c r="AE31" s="282">
        <f>AE15*'Freight assumptions'!$E107</f>
        <v>0</v>
      </c>
      <c r="AF31" s="282">
        <f>AF15*'Freight assumptions'!$E107</f>
        <v>0</v>
      </c>
      <c r="AG31" s="282">
        <f>AG15*'Freight assumptions'!$E107</f>
        <v>0</v>
      </c>
      <c r="AH31" s="282">
        <f>AH15*'Freight assumptions'!$E107</f>
        <v>0</v>
      </c>
      <c r="AI31" s="365">
        <f>AI15*'Freight assumptions'!$E107</f>
        <v>0</v>
      </c>
    </row>
    <row r="32" spans="2:35" x14ac:dyDescent="0.25">
      <c r="B32" s="495" t="s">
        <v>207</v>
      </c>
      <c r="C32" s="248" t="s">
        <v>208</v>
      </c>
      <c r="D32" s="315" t="s">
        <v>351</v>
      </c>
      <c r="E32" s="282">
        <f>E16*'Freight assumptions'!$E111</f>
        <v>0</v>
      </c>
      <c r="F32" s="282">
        <f>F16*'Freight assumptions'!$E111</f>
        <v>0</v>
      </c>
      <c r="G32" s="282">
        <f>G16*'Freight assumptions'!$E111</f>
        <v>0</v>
      </c>
      <c r="H32" s="282">
        <f>H16*'Freight assumptions'!$E111</f>
        <v>0</v>
      </c>
      <c r="I32" s="282">
        <f>I16*'Freight assumptions'!$E111</f>
        <v>0</v>
      </c>
      <c r="J32" s="282">
        <f>J16*'Freight assumptions'!$E111</f>
        <v>0</v>
      </c>
      <c r="K32" s="282">
        <f>K16*'Freight assumptions'!$E111</f>
        <v>0</v>
      </c>
      <c r="L32" s="282">
        <f>L16*'Freight assumptions'!$E111</f>
        <v>0</v>
      </c>
      <c r="M32" s="282">
        <f>M16*'Freight assumptions'!$E111</f>
        <v>0</v>
      </c>
      <c r="N32" s="282">
        <f>N16*'Freight assumptions'!$E111</f>
        <v>0</v>
      </c>
      <c r="O32" s="282">
        <f>O16*'Freight assumptions'!$E111</f>
        <v>0</v>
      </c>
      <c r="P32" s="282">
        <f>P16*'Freight assumptions'!$E111</f>
        <v>0</v>
      </c>
      <c r="Q32" s="282">
        <f>Q16*'Freight assumptions'!$E111</f>
        <v>0</v>
      </c>
      <c r="R32" s="282">
        <f>R16*'Freight assumptions'!$E111</f>
        <v>0</v>
      </c>
      <c r="S32" s="282">
        <f>S16*'Freight assumptions'!$E111</f>
        <v>0</v>
      </c>
      <c r="T32" s="282">
        <f>T16*'Freight assumptions'!$E111</f>
        <v>0</v>
      </c>
      <c r="U32" s="282">
        <f>U16*'Freight assumptions'!$E111</f>
        <v>0</v>
      </c>
      <c r="V32" s="282">
        <f>V16*'Freight assumptions'!$E111</f>
        <v>0</v>
      </c>
      <c r="W32" s="282">
        <f>W16*'Freight assumptions'!$E111</f>
        <v>0</v>
      </c>
      <c r="X32" s="282">
        <f>X16*'Freight assumptions'!$E111</f>
        <v>0</v>
      </c>
      <c r="Y32" s="282">
        <f>Y16*'Freight assumptions'!$E111</f>
        <v>0</v>
      </c>
      <c r="Z32" s="282">
        <f>Z16*'Freight assumptions'!$E111</f>
        <v>0</v>
      </c>
      <c r="AA32" s="282">
        <f>AA16*'Freight assumptions'!$E111</f>
        <v>0</v>
      </c>
      <c r="AB32" s="282">
        <f>AB16*'Freight assumptions'!$E111</f>
        <v>0</v>
      </c>
      <c r="AC32" s="282">
        <f>AC16*'Freight assumptions'!$E111</f>
        <v>0</v>
      </c>
      <c r="AD32" s="282">
        <f>AD16*'Freight assumptions'!$E111</f>
        <v>0</v>
      </c>
      <c r="AE32" s="282">
        <f>AE16*'Freight assumptions'!$E111</f>
        <v>0</v>
      </c>
      <c r="AF32" s="282">
        <f>AF16*'Freight assumptions'!$E111</f>
        <v>0</v>
      </c>
      <c r="AG32" s="282">
        <f>AG16*'Freight assumptions'!$E111</f>
        <v>0</v>
      </c>
      <c r="AH32" s="282">
        <f>AH16*'Freight assumptions'!$E111</f>
        <v>0</v>
      </c>
      <c r="AI32" s="365">
        <f>AI16*'Freight assumptions'!$E111</f>
        <v>0</v>
      </c>
    </row>
    <row r="33" spans="2:35" x14ac:dyDescent="0.25">
      <c r="B33" s="495"/>
      <c r="C33" s="248" t="s">
        <v>210</v>
      </c>
      <c r="D33" s="315" t="s">
        <v>351</v>
      </c>
      <c r="E33" s="282">
        <f>E17*'Freight assumptions'!$E112</f>
        <v>0</v>
      </c>
      <c r="F33" s="282">
        <f>F17*'Freight assumptions'!$E112</f>
        <v>0</v>
      </c>
      <c r="G33" s="282">
        <f>G17*'Freight assumptions'!$E112</f>
        <v>0</v>
      </c>
      <c r="H33" s="282">
        <f>H17*'Freight assumptions'!$E112</f>
        <v>0</v>
      </c>
      <c r="I33" s="282">
        <f>I17*'Freight assumptions'!$E112</f>
        <v>0</v>
      </c>
      <c r="J33" s="282">
        <f>J17*'Freight assumptions'!$E112</f>
        <v>0</v>
      </c>
      <c r="K33" s="282">
        <f>K17*'Freight assumptions'!$E112</f>
        <v>0</v>
      </c>
      <c r="L33" s="282">
        <f>L17*'Freight assumptions'!$E112</f>
        <v>0</v>
      </c>
      <c r="M33" s="282">
        <f>M17*'Freight assumptions'!$E112</f>
        <v>0</v>
      </c>
      <c r="N33" s="282">
        <f>N17*'Freight assumptions'!$E112</f>
        <v>0</v>
      </c>
      <c r="O33" s="282">
        <f>O17*'Freight assumptions'!$E112</f>
        <v>0</v>
      </c>
      <c r="P33" s="282">
        <f>P17*'Freight assumptions'!$E112</f>
        <v>0</v>
      </c>
      <c r="Q33" s="282">
        <f>Q17*'Freight assumptions'!$E112</f>
        <v>0</v>
      </c>
      <c r="R33" s="282">
        <f>R17*'Freight assumptions'!$E112</f>
        <v>0</v>
      </c>
      <c r="S33" s="282">
        <f>S17*'Freight assumptions'!$E112</f>
        <v>0</v>
      </c>
      <c r="T33" s="282">
        <f>T17*'Freight assumptions'!$E112</f>
        <v>0</v>
      </c>
      <c r="U33" s="282">
        <f>U17*'Freight assumptions'!$E112</f>
        <v>0</v>
      </c>
      <c r="V33" s="282">
        <f>V17*'Freight assumptions'!$E112</f>
        <v>0</v>
      </c>
      <c r="W33" s="282">
        <f>W17*'Freight assumptions'!$E112</f>
        <v>0</v>
      </c>
      <c r="X33" s="282">
        <f>X17*'Freight assumptions'!$E112</f>
        <v>0</v>
      </c>
      <c r="Y33" s="282">
        <f>Y17*'Freight assumptions'!$E112</f>
        <v>0</v>
      </c>
      <c r="Z33" s="282">
        <f>Z17*'Freight assumptions'!$E112</f>
        <v>0</v>
      </c>
      <c r="AA33" s="282">
        <f>AA17*'Freight assumptions'!$E112</f>
        <v>0</v>
      </c>
      <c r="AB33" s="282">
        <f>AB17*'Freight assumptions'!$E112</f>
        <v>0</v>
      </c>
      <c r="AC33" s="282">
        <f>AC17*'Freight assumptions'!$E112</f>
        <v>0</v>
      </c>
      <c r="AD33" s="282">
        <f>AD17*'Freight assumptions'!$E112</f>
        <v>0</v>
      </c>
      <c r="AE33" s="282">
        <f>AE17*'Freight assumptions'!$E112</f>
        <v>0</v>
      </c>
      <c r="AF33" s="282">
        <f>AF17*'Freight assumptions'!$E112</f>
        <v>0</v>
      </c>
      <c r="AG33" s="282">
        <f>AG17*'Freight assumptions'!$E112</f>
        <v>0</v>
      </c>
      <c r="AH33" s="282">
        <f>AH17*'Freight assumptions'!$E112</f>
        <v>0</v>
      </c>
      <c r="AI33" s="365">
        <f>AI17*'Freight assumptions'!$E112</f>
        <v>0</v>
      </c>
    </row>
    <row r="34" spans="2:35" x14ac:dyDescent="0.25">
      <c r="B34" s="495"/>
      <c r="C34" s="248" t="s">
        <v>211</v>
      </c>
      <c r="D34" s="315" t="s">
        <v>351</v>
      </c>
      <c r="E34" s="282">
        <f>E18*'Freight assumptions'!$E113</f>
        <v>0</v>
      </c>
      <c r="F34" s="282">
        <f>F18*'Freight assumptions'!$E113</f>
        <v>0</v>
      </c>
      <c r="G34" s="282">
        <f>G18*'Freight assumptions'!$E113</f>
        <v>0</v>
      </c>
      <c r="H34" s="282">
        <f>H18*'Freight assumptions'!$E113</f>
        <v>0</v>
      </c>
      <c r="I34" s="282">
        <f>I18*'Freight assumptions'!$E113</f>
        <v>0</v>
      </c>
      <c r="J34" s="282">
        <f>J18*'Freight assumptions'!$E113</f>
        <v>0</v>
      </c>
      <c r="K34" s="282">
        <f>K18*'Freight assumptions'!$E113</f>
        <v>0</v>
      </c>
      <c r="L34" s="282">
        <f>L18*'Freight assumptions'!$E113</f>
        <v>0</v>
      </c>
      <c r="M34" s="282">
        <f>M18*'Freight assumptions'!$E113</f>
        <v>0</v>
      </c>
      <c r="N34" s="282">
        <f>N18*'Freight assumptions'!$E113</f>
        <v>0</v>
      </c>
      <c r="O34" s="282">
        <f>O18*'Freight assumptions'!$E113</f>
        <v>0</v>
      </c>
      <c r="P34" s="282">
        <f>P18*'Freight assumptions'!$E113</f>
        <v>0</v>
      </c>
      <c r="Q34" s="282">
        <f>Q18*'Freight assumptions'!$E113</f>
        <v>0</v>
      </c>
      <c r="R34" s="282">
        <f>R18*'Freight assumptions'!$E113</f>
        <v>0</v>
      </c>
      <c r="S34" s="282">
        <f>S18*'Freight assumptions'!$E113</f>
        <v>0</v>
      </c>
      <c r="T34" s="282">
        <f>T18*'Freight assumptions'!$E113</f>
        <v>0</v>
      </c>
      <c r="U34" s="282">
        <f>U18*'Freight assumptions'!$E113</f>
        <v>0</v>
      </c>
      <c r="V34" s="282">
        <f>V18*'Freight assumptions'!$E113</f>
        <v>0</v>
      </c>
      <c r="W34" s="282">
        <f>W18*'Freight assumptions'!$E113</f>
        <v>0</v>
      </c>
      <c r="X34" s="282">
        <f>X18*'Freight assumptions'!$E113</f>
        <v>0</v>
      </c>
      <c r="Y34" s="282">
        <f>Y18*'Freight assumptions'!$E113</f>
        <v>0</v>
      </c>
      <c r="Z34" s="282">
        <f>Z18*'Freight assumptions'!$E113</f>
        <v>0</v>
      </c>
      <c r="AA34" s="282">
        <f>AA18*'Freight assumptions'!$E113</f>
        <v>0</v>
      </c>
      <c r="AB34" s="282">
        <f>AB18*'Freight assumptions'!$E113</f>
        <v>0</v>
      </c>
      <c r="AC34" s="282">
        <f>AC18*'Freight assumptions'!$E113</f>
        <v>0</v>
      </c>
      <c r="AD34" s="282">
        <f>AD18*'Freight assumptions'!$E113</f>
        <v>0</v>
      </c>
      <c r="AE34" s="282">
        <f>AE18*'Freight assumptions'!$E113</f>
        <v>0</v>
      </c>
      <c r="AF34" s="282">
        <f>AF18*'Freight assumptions'!$E113</f>
        <v>0</v>
      </c>
      <c r="AG34" s="282">
        <f>AG18*'Freight assumptions'!$E113</f>
        <v>0</v>
      </c>
      <c r="AH34" s="282">
        <f>AH18*'Freight assumptions'!$E113</f>
        <v>0</v>
      </c>
      <c r="AI34" s="365">
        <f>AI18*'Freight assumptions'!$E113</f>
        <v>0</v>
      </c>
    </row>
    <row r="35" spans="2:35" x14ac:dyDescent="0.25">
      <c r="B35" s="317" t="s">
        <v>245</v>
      </c>
      <c r="C35" s="248" t="s">
        <v>245</v>
      </c>
      <c r="D35" s="315" t="s">
        <v>351</v>
      </c>
      <c r="E35" s="282">
        <f>E19*'Freight assumptions'!$E148</f>
        <v>0</v>
      </c>
      <c r="F35" s="282">
        <f>F19*'Freight assumptions'!$E148</f>
        <v>0</v>
      </c>
      <c r="G35" s="282">
        <f>G19*'Freight assumptions'!$E148</f>
        <v>0</v>
      </c>
      <c r="H35" s="282">
        <f>H19*'Freight assumptions'!$E148</f>
        <v>0</v>
      </c>
      <c r="I35" s="282">
        <f>I19*'Freight assumptions'!$E148</f>
        <v>0</v>
      </c>
      <c r="J35" s="282">
        <f>J19*'Freight assumptions'!$E148</f>
        <v>0</v>
      </c>
      <c r="K35" s="282">
        <f>K19*'Freight assumptions'!$E148</f>
        <v>0</v>
      </c>
      <c r="L35" s="282">
        <f>L19*'Freight assumptions'!$E148</f>
        <v>0</v>
      </c>
      <c r="M35" s="282">
        <f>M19*'Freight assumptions'!$E148</f>
        <v>0</v>
      </c>
      <c r="N35" s="282">
        <f>N19*'Freight assumptions'!$E148</f>
        <v>0</v>
      </c>
      <c r="O35" s="282">
        <f>O19*'Freight assumptions'!$E148</f>
        <v>0</v>
      </c>
      <c r="P35" s="282">
        <f>P19*'Freight assumptions'!$E148</f>
        <v>0</v>
      </c>
      <c r="Q35" s="282">
        <f>Q19*'Freight assumptions'!$E148</f>
        <v>0</v>
      </c>
      <c r="R35" s="282">
        <f>R19*'Freight assumptions'!$E148</f>
        <v>0</v>
      </c>
      <c r="S35" s="282">
        <f>S19*'Freight assumptions'!$E148</f>
        <v>0</v>
      </c>
      <c r="T35" s="282">
        <f>T19*'Freight assumptions'!$E148</f>
        <v>0</v>
      </c>
      <c r="U35" s="282">
        <f>U19*'Freight assumptions'!$E148</f>
        <v>0</v>
      </c>
      <c r="V35" s="282">
        <f>V19*'Freight assumptions'!$E148</f>
        <v>0</v>
      </c>
      <c r="W35" s="282">
        <f>W19*'Freight assumptions'!$E148</f>
        <v>0</v>
      </c>
      <c r="X35" s="282">
        <f>X19*'Freight assumptions'!$E148</f>
        <v>0</v>
      </c>
      <c r="Y35" s="282">
        <f>Y19*'Freight assumptions'!$E148</f>
        <v>0</v>
      </c>
      <c r="Z35" s="282">
        <f>Z19*'Freight assumptions'!$E148</f>
        <v>0</v>
      </c>
      <c r="AA35" s="282">
        <f>AA19*'Freight assumptions'!$E148</f>
        <v>0</v>
      </c>
      <c r="AB35" s="282">
        <f>AB19*'Freight assumptions'!$E148</f>
        <v>0</v>
      </c>
      <c r="AC35" s="282">
        <f>AC19*'Freight assumptions'!$E148</f>
        <v>0</v>
      </c>
      <c r="AD35" s="282">
        <f>AD19*'Freight assumptions'!$E148</f>
        <v>0</v>
      </c>
      <c r="AE35" s="282">
        <f>AE19*'Freight assumptions'!$E148</f>
        <v>0</v>
      </c>
      <c r="AF35" s="282">
        <f>AF19*'Freight assumptions'!$E148</f>
        <v>0</v>
      </c>
      <c r="AG35" s="282">
        <f>AG19*'Freight assumptions'!$E148</f>
        <v>0</v>
      </c>
      <c r="AH35" s="282">
        <f>AH19*'Freight assumptions'!$E148</f>
        <v>0</v>
      </c>
      <c r="AI35" s="365">
        <f>AI19*'Freight assumptions'!$E148</f>
        <v>0</v>
      </c>
    </row>
    <row r="36" spans="2:35" ht="15.75" thickBot="1" x14ac:dyDescent="0.3">
      <c r="B36" s="15"/>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7"/>
    </row>
    <row r="37" spans="2:35" ht="16.5" thickBot="1" x14ac:dyDescent="0.3">
      <c r="B37" s="473" t="s">
        <v>429</v>
      </c>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5"/>
    </row>
    <row r="38" spans="2:35" x14ac:dyDescent="0.25">
      <c r="B38" s="266"/>
      <c r="C38" s="4"/>
      <c r="D38" s="4"/>
      <c r="E38" s="283">
        <v>2020</v>
      </c>
      <c r="F38" s="283">
        <v>2021</v>
      </c>
      <c r="G38" s="283">
        <v>2022</v>
      </c>
      <c r="H38" s="283">
        <v>2023</v>
      </c>
      <c r="I38" s="283">
        <v>2024</v>
      </c>
      <c r="J38" s="284">
        <v>2025</v>
      </c>
      <c r="K38" s="283">
        <v>2026</v>
      </c>
      <c r="L38" s="283">
        <v>2027</v>
      </c>
      <c r="M38" s="283">
        <v>2028</v>
      </c>
      <c r="N38" s="283">
        <v>2029</v>
      </c>
      <c r="O38" s="283">
        <v>2030</v>
      </c>
      <c r="P38" s="284">
        <v>2031</v>
      </c>
      <c r="Q38" s="283">
        <v>2032</v>
      </c>
      <c r="R38" s="283">
        <v>2033</v>
      </c>
      <c r="S38" s="283">
        <v>2034</v>
      </c>
      <c r="T38" s="283">
        <v>2035</v>
      </c>
      <c r="U38" s="283">
        <v>2036</v>
      </c>
      <c r="V38" s="284">
        <v>2037</v>
      </c>
      <c r="W38" s="283">
        <v>2038</v>
      </c>
      <c r="X38" s="283">
        <v>2039</v>
      </c>
      <c r="Y38" s="283">
        <v>2040</v>
      </c>
      <c r="Z38" s="283">
        <v>2041</v>
      </c>
      <c r="AA38" s="283">
        <v>2042</v>
      </c>
      <c r="AB38" s="284">
        <v>2043</v>
      </c>
      <c r="AC38" s="283">
        <v>2044</v>
      </c>
      <c r="AD38" s="283">
        <v>2045</v>
      </c>
      <c r="AE38" s="283">
        <v>2046</v>
      </c>
      <c r="AF38" s="283">
        <v>2047</v>
      </c>
      <c r="AG38" s="283">
        <v>2048</v>
      </c>
      <c r="AH38" s="284">
        <v>2049</v>
      </c>
      <c r="AI38" s="284">
        <v>2050</v>
      </c>
    </row>
    <row r="39" spans="2:35" x14ac:dyDescent="0.25">
      <c r="B39" s="493" t="s">
        <v>380</v>
      </c>
      <c r="C39" s="494"/>
      <c r="D39" s="316" t="s">
        <v>351</v>
      </c>
      <c r="E39" s="282">
        <f>SUM(E22:E35)</f>
        <v>0</v>
      </c>
      <c r="F39" s="282">
        <f t="shared" ref="F39:AI39" si="0">SUM(F22:F35)</f>
        <v>0</v>
      </c>
      <c r="G39" s="282">
        <f t="shared" si="0"/>
        <v>0</v>
      </c>
      <c r="H39" s="282">
        <f t="shared" si="0"/>
        <v>0</v>
      </c>
      <c r="I39" s="282">
        <f t="shared" si="0"/>
        <v>0</v>
      </c>
      <c r="J39" s="282">
        <f t="shared" si="0"/>
        <v>0</v>
      </c>
      <c r="K39" s="282">
        <f t="shared" si="0"/>
        <v>0</v>
      </c>
      <c r="L39" s="282">
        <f t="shared" si="0"/>
        <v>0</v>
      </c>
      <c r="M39" s="282">
        <f t="shared" si="0"/>
        <v>0</v>
      </c>
      <c r="N39" s="282">
        <f t="shared" si="0"/>
        <v>0</v>
      </c>
      <c r="O39" s="282">
        <f t="shared" si="0"/>
        <v>0</v>
      </c>
      <c r="P39" s="282">
        <f t="shared" si="0"/>
        <v>0</v>
      </c>
      <c r="Q39" s="282">
        <f t="shared" si="0"/>
        <v>0</v>
      </c>
      <c r="R39" s="282">
        <f t="shared" si="0"/>
        <v>0</v>
      </c>
      <c r="S39" s="282">
        <f t="shared" si="0"/>
        <v>0</v>
      </c>
      <c r="T39" s="282">
        <f t="shared" si="0"/>
        <v>0</v>
      </c>
      <c r="U39" s="282">
        <f t="shared" si="0"/>
        <v>0</v>
      </c>
      <c r="V39" s="282">
        <f t="shared" si="0"/>
        <v>0</v>
      </c>
      <c r="W39" s="282">
        <f t="shared" si="0"/>
        <v>0</v>
      </c>
      <c r="X39" s="282">
        <f t="shared" si="0"/>
        <v>0</v>
      </c>
      <c r="Y39" s="282">
        <f t="shared" si="0"/>
        <v>0</v>
      </c>
      <c r="Z39" s="282">
        <f t="shared" si="0"/>
        <v>0</v>
      </c>
      <c r="AA39" s="282">
        <f t="shared" si="0"/>
        <v>0</v>
      </c>
      <c r="AB39" s="282">
        <f t="shared" si="0"/>
        <v>0</v>
      </c>
      <c r="AC39" s="282">
        <f t="shared" si="0"/>
        <v>0</v>
      </c>
      <c r="AD39" s="282">
        <f t="shared" si="0"/>
        <v>0</v>
      </c>
      <c r="AE39" s="282">
        <f t="shared" si="0"/>
        <v>0</v>
      </c>
      <c r="AF39" s="282">
        <f t="shared" si="0"/>
        <v>0</v>
      </c>
      <c r="AG39" s="282">
        <f t="shared" si="0"/>
        <v>0</v>
      </c>
      <c r="AH39" s="282">
        <f t="shared" si="0"/>
        <v>0</v>
      </c>
      <c r="AI39" s="365">
        <f t="shared" si="0"/>
        <v>0</v>
      </c>
    </row>
    <row r="40" spans="2:35" ht="15.75" thickBot="1" x14ac:dyDescent="0.3">
      <c r="B40" s="15"/>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7"/>
    </row>
  </sheetData>
  <mergeCells count="13">
    <mergeCell ref="B7:B10"/>
    <mergeCell ref="B11:B12"/>
    <mergeCell ref="B2:AI2"/>
    <mergeCell ref="B3:AI3"/>
    <mergeCell ref="B4:AI4"/>
    <mergeCell ref="B37:AI37"/>
    <mergeCell ref="B39:C39"/>
    <mergeCell ref="B13:B15"/>
    <mergeCell ref="B16:B18"/>
    <mergeCell ref="B23:B26"/>
    <mergeCell ref="B27:B28"/>
    <mergeCell ref="B29:B31"/>
    <mergeCell ref="B32:B34"/>
  </mergeCells>
  <pageMargins left="0.7" right="0.7" top="0.75" bottom="0.75" header="0.3" footer="0.3"/>
  <pageSetup paperSize="9" scale="3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I41"/>
  <sheetViews>
    <sheetView zoomScale="80" zoomScaleNormal="80" workbookViewId="0">
      <selection activeCell="E27" sqref="E27"/>
    </sheetView>
  </sheetViews>
  <sheetFormatPr defaultRowHeight="15" x14ac:dyDescent="0.25"/>
  <cols>
    <col min="1" max="1" width="5.7109375" customWidth="1"/>
    <col min="2" max="2" width="14.5703125" customWidth="1"/>
    <col min="5" max="5" width="11.5703125" customWidth="1"/>
  </cols>
  <sheetData>
    <row r="1" spans="2:35" ht="15.75" thickBot="1" x14ac:dyDescent="0.3"/>
    <row r="2" spans="2:35" ht="32.25" customHeight="1" thickBot="1" x14ac:dyDescent="0.55000000000000004">
      <c r="B2" s="501" t="s">
        <v>0</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3"/>
    </row>
    <row r="3" spans="2:35" ht="32.25" thickBot="1" x14ac:dyDescent="0.55000000000000004">
      <c r="B3" s="501" t="s">
        <v>7</v>
      </c>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3"/>
    </row>
    <row r="4" spans="2:35" ht="16.5" thickBot="1" x14ac:dyDescent="0.3">
      <c r="B4" s="473" t="s">
        <v>358</v>
      </c>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5"/>
    </row>
    <row r="5" spans="2:35" x14ac:dyDescent="0.25">
      <c r="B5" s="159" t="s">
        <v>359</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3"/>
    </row>
    <row r="6" spans="2:35" x14ac:dyDescent="0.25">
      <c r="B6" s="60" t="s">
        <v>360</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14"/>
    </row>
    <row r="7" spans="2:35" ht="15.75" thickBot="1" x14ac:dyDescent="0.3">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7"/>
    </row>
    <row r="8" spans="2:35" ht="16.5" thickBot="1" x14ac:dyDescent="0.3">
      <c r="B8" s="473" t="s">
        <v>361</v>
      </c>
      <c r="C8" s="474"/>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5"/>
    </row>
    <row r="9" spans="2:35" x14ac:dyDescent="0.25">
      <c r="B9" s="405" t="s">
        <v>362</v>
      </c>
      <c r="C9" s="406"/>
      <c r="D9" s="259" t="s">
        <v>251</v>
      </c>
      <c r="E9" s="261">
        <v>2020</v>
      </c>
      <c r="F9" s="261">
        <v>2021</v>
      </c>
      <c r="G9" s="261">
        <v>2022</v>
      </c>
      <c r="H9" s="261">
        <v>2023</v>
      </c>
      <c r="I9" s="261">
        <v>2024</v>
      </c>
      <c r="J9" s="262">
        <v>2025</v>
      </c>
      <c r="K9" s="261">
        <v>2026</v>
      </c>
      <c r="L9" s="261">
        <v>2027</v>
      </c>
      <c r="M9" s="261">
        <v>2028</v>
      </c>
      <c r="N9" s="261">
        <v>2029</v>
      </c>
      <c r="O9" s="261">
        <v>2030</v>
      </c>
      <c r="P9" s="262">
        <v>2031</v>
      </c>
      <c r="Q9" s="261">
        <v>2032</v>
      </c>
      <c r="R9" s="261">
        <v>2033</v>
      </c>
      <c r="S9" s="261">
        <v>2034</v>
      </c>
      <c r="T9" s="261">
        <v>2035</v>
      </c>
      <c r="U9" s="261">
        <v>2036</v>
      </c>
      <c r="V9" s="262">
        <v>2037</v>
      </c>
      <c r="W9" s="261">
        <v>2038</v>
      </c>
      <c r="X9" s="261">
        <v>2039</v>
      </c>
      <c r="Y9" s="261">
        <v>2040</v>
      </c>
      <c r="Z9" s="261">
        <v>2041</v>
      </c>
      <c r="AA9" s="261">
        <v>2042</v>
      </c>
      <c r="AB9" s="262">
        <v>2043</v>
      </c>
      <c r="AC9" s="261">
        <v>2044</v>
      </c>
      <c r="AD9" s="261">
        <v>2045</v>
      </c>
      <c r="AE9" s="261">
        <v>2046</v>
      </c>
      <c r="AF9" s="261">
        <v>2047</v>
      </c>
      <c r="AG9" s="261">
        <v>2048</v>
      </c>
      <c r="AH9" s="262">
        <v>2049</v>
      </c>
      <c r="AI9" s="262">
        <v>2050</v>
      </c>
    </row>
    <row r="10" spans="2:35" x14ac:dyDescent="0.25">
      <c r="B10" s="405" t="s">
        <v>363</v>
      </c>
      <c r="C10" s="406"/>
      <c r="D10" s="259" t="s">
        <v>251</v>
      </c>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row>
    <row r="11" spans="2:35" x14ac:dyDescent="0.25">
      <c r="B11" s="405" t="s">
        <v>364</v>
      </c>
      <c r="C11" s="406"/>
      <c r="D11" s="259" t="s">
        <v>251</v>
      </c>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row>
    <row r="12" spans="2:35" x14ac:dyDescent="0.25">
      <c r="B12" s="405" t="s">
        <v>365</v>
      </c>
      <c r="C12" s="406"/>
      <c r="D12" s="259" t="s">
        <v>251</v>
      </c>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row>
    <row r="13" spans="2:35" x14ac:dyDescent="0.25">
      <c r="B13" s="405" t="s">
        <v>366</v>
      </c>
      <c r="C13" s="406"/>
      <c r="D13" s="259" t="s">
        <v>251</v>
      </c>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row>
    <row r="14" spans="2:35" x14ac:dyDescent="0.25">
      <c r="B14" s="405" t="s">
        <v>367</v>
      </c>
      <c r="C14" s="406"/>
      <c r="D14" s="259" t="s">
        <v>251</v>
      </c>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row>
    <row r="15" spans="2:35" x14ac:dyDescent="0.25">
      <c r="B15" s="405" t="s">
        <v>368</v>
      </c>
      <c r="C15" s="406"/>
      <c r="D15" s="259" t="s">
        <v>251</v>
      </c>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row>
    <row r="16" spans="2:35" x14ac:dyDescent="0.25">
      <c r="B16" s="405" t="s">
        <v>261</v>
      </c>
      <c r="C16" s="406"/>
      <c r="D16" s="259" t="s">
        <v>251</v>
      </c>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row>
    <row r="17" spans="2:35" x14ac:dyDescent="0.25">
      <c r="B17" s="496" t="s">
        <v>262</v>
      </c>
      <c r="C17" s="497"/>
      <c r="D17" s="259" t="s">
        <v>251</v>
      </c>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row>
    <row r="18" spans="2:35" ht="15.75" thickBot="1" x14ac:dyDescent="0.3">
      <c r="B18" s="15"/>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7"/>
    </row>
    <row r="19" spans="2:35" ht="16.5" thickBot="1" x14ac:dyDescent="0.3">
      <c r="B19" s="473" t="s">
        <v>415</v>
      </c>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5"/>
    </row>
    <row r="20" spans="2:35" x14ac:dyDescent="0.25">
      <c r="B20" s="496" t="s">
        <v>362</v>
      </c>
      <c r="C20" s="497"/>
      <c r="D20" s="12"/>
      <c r="E20" s="261">
        <v>2020</v>
      </c>
      <c r="F20" s="261">
        <v>2021</v>
      </c>
      <c r="G20" s="261">
        <v>2022</v>
      </c>
      <c r="H20" s="261">
        <v>2023</v>
      </c>
      <c r="I20" s="261">
        <v>2024</v>
      </c>
      <c r="J20" s="262">
        <v>2025</v>
      </c>
      <c r="K20" s="261">
        <v>2026</v>
      </c>
      <c r="L20" s="261">
        <v>2027</v>
      </c>
      <c r="M20" s="261">
        <v>2028</v>
      </c>
      <c r="N20" s="261">
        <v>2029</v>
      </c>
      <c r="O20" s="261">
        <v>2030</v>
      </c>
      <c r="P20" s="262">
        <v>2031</v>
      </c>
      <c r="Q20" s="261">
        <v>2032</v>
      </c>
      <c r="R20" s="261">
        <v>2033</v>
      </c>
      <c r="S20" s="261">
        <v>2034</v>
      </c>
      <c r="T20" s="261">
        <v>2035</v>
      </c>
      <c r="U20" s="261">
        <v>2036</v>
      </c>
      <c r="V20" s="262">
        <v>2037</v>
      </c>
      <c r="W20" s="261">
        <v>2038</v>
      </c>
      <c r="X20" s="261">
        <v>2039</v>
      </c>
      <c r="Y20" s="261">
        <v>2040</v>
      </c>
      <c r="Z20" s="261">
        <v>2041</v>
      </c>
      <c r="AA20" s="261">
        <v>2042</v>
      </c>
      <c r="AB20" s="262">
        <v>2043</v>
      </c>
      <c r="AC20" s="261">
        <v>2044</v>
      </c>
      <c r="AD20" s="261">
        <v>2045</v>
      </c>
      <c r="AE20" s="261">
        <v>2046</v>
      </c>
      <c r="AF20" s="261">
        <v>2047</v>
      </c>
      <c r="AG20" s="261">
        <v>2048</v>
      </c>
      <c r="AH20" s="262">
        <v>2049</v>
      </c>
      <c r="AI20" s="262">
        <v>2050</v>
      </c>
    </row>
    <row r="21" spans="2:35" x14ac:dyDescent="0.25">
      <c r="B21" s="496" t="s">
        <v>363</v>
      </c>
      <c r="C21" s="497"/>
      <c r="D21" s="259" t="s">
        <v>369</v>
      </c>
      <c r="E21" s="282">
        <f>E10*Assumptions!$E18</f>
        <v>0</v>
      </c>
      <c r="F21" s="282">
        <f>F10*Assumptions!$E18</f>
        <v>0</v>
      </c>
      <c r="G21" s="282">
        <f>G10*Assumptions!$E18</f>
        <v>0</v>
      </c>
      <c r="H21" s="282">
        <f>H10*Assumptions!$E18</f>
        <v>0</v>
      </c>
      <c r="I21" s="282">
        <f>I10*Assumptions!$E18</f>
        <v>0</v>
      </c>
      <c r="J21" s="282">
        <f>J10*Assumptions!$E18</f>
        <v>0</v>
      </c>
      <c r="K21" s="282">
        <f>K10*Assumptions!$E18</f>
        <v>0</v>
      </c>
      <c r="L21" s="282">
        <f>L10*Assumptions!$E18</f>
        <v>0</v>
      </c>
      <c r="M21" s="282">
        <f>M10*Assumptions!$E18</f>
        <v>0</v>
      </c>
      <c r="N21" s="282">
        <f>N10*Assumptions!$E18</f>
        <v>0</v>
      </c>
      <c r="O21" s="282">
        <f>O10*Assumptions!$E18</f>
        <v>0</v>
      </c>
      <c r="P21" s="282">
        <f>P10*Assumptions!$E18</f>
        <v>0</v>
      </c>
      <c r="Q21" s="282">
        <f>Q10*Assumptions!$E18</f>
        <v>0</v>
      </c>
      <c r="R21" s="282">
        <f>R10*Assumptions!$E18</f>
        <v>0</v>
      </c>
      <c r="S21" s="282">
        <f>S10*Assumptions!$E18</f>
        <v>0</v>
      </c>
      <c r="T21" s="282">
        <f>T10*Assumptions!$E18</f>
        <v>0</v>
      </c>
      <c r="U21" s="282">
        <f>U10*Assumptions!$E18</f>
        <v>0</v>
      </c>
      <c r="V21" s="282">
        <f>V10*Assumptions!$E18</f>
        <v>0</v>
      </c>
      <c r="W21" s="282">
        <f>W10*Assumptions!$E18</f>
        <v>0</v>
      </c>
      <c r="X21" s="282">
        <f>X10*Assumptions!$E18</f>
        <v>0</v>
      </c>
      <c r="Y21" s="282">
        <f>Y10*Assumptions!$E18</f>
        <v>0</v>
      </c>
      <c r="Z21" s="282">
        <f>Z10*Assumptions!$E18</f>
        <v>0</v>
      </c>
      <c r="AA21" s="282">
        <f>AA10*Assumptions!$E18</f>
        <v>0</v>
      </c>
      <c r="AB21" s="282">
        <f>AB10*Assumptions!$E18</f>
        <v>0</v>
      </c>
      <c r="AC21" s="282">
        <f>AC10*Assumptions!$E18</f>
        <v>0</v>
      </c>
      <c r="AD21" s="282">
        <f>AD10*Assumptions!$E18</f>
        <v>0</v>
      </c>
      <c r="AE21" s="282">
        <f>AE10*Assumptions!$E18</f>
        <v>0</v>
      </c>
      <c r="AF21" s="282">
        <f>AF10*Assumptions!$E18</f>
        <v>0</v>
      </c>
      <c r="AG21" s="282">
        <f>AG10*Assumptions!$E18</f>
        <v>0</v>
      </c>
      <c r="AH21" s="282">
        <f>AH10*Assumptions!$E18</f>
        <v>0</v>
      </c>
      <c r="AI21" s="365">
        <f>AI10*Assumptions!$E18</f>
        <v>0</v>
      </c>
    </row>
    <row r="22" spans="2:35" x14ac:dyDescent="0.25">
      <c r="B22" s="496" t="s">
        <v>364</v>
      </c>
      <c r="C22" s="497"/>
      <c r="D22" s="259" t="s">
        <v>369</v>
      </c>
      <c r="E22" s="282">
        <f>E11*Assumptions!$E19</f>
        <v>0</v>
      </c>
      <c r="F22" s="282">
        <f>F11*Assumptions!$E19</f>
        <v>0</v>
      </c>
      <c r="G22" s="282">
        <f>G11*Assumptions!$E19</f>
        <v>0</v>
      </c>
      <c r="H22" s="282">
        <f>H11*Assumptions!$E19</f>
        <v>0</v>
      </c>
      <c r="I22" s="282">
        <f>I11*Assumptions!$E19</f>
        <v>0</v>
      </c>
      <c r="J22" s="282">
        <f>J11*Assumptions!$E19</f>
        <v>0</v>
      </c>
      <c r="K22" s="282">
        <f>K11*Assumptions!$E19</f>
        <v>0</v>
      </c>
      <c r="L22" s="282">
        <f>L11*Assumptions!$E19</f>
        <v>0</v>
      </c>
      <c r="M22" s="282">
        <f>M11*Assumptions!$E19</f>
        <v>0</v>
      </c>
      <c r="N22" s="282">
        <f>N11*Assumptions!$E19</f>
        <v>0</v>
      </c>
      <c r="O22" s="282">
        <f>O11*Assumptions!$E19</f>
        <v>0</v>
      </c>
      <c r="P22" s="282">
        <f>P11*Assumptions!$E19</f>
        <v>0</v>
      </c>
      <c r="Q22" s="282">
        <f>Q11*Assumptions!$E19</f>
        <v>0</v>
      </c>
      <c r="R22" s="282">
        <f>R11*Assumptions!$E19</f>
        <v>0</v>
      </c>
      <c r="S22" s="282">
        <f>S11*Assumptions!$E19</f>
        <v>0</v>
      </c>
      <c r="T22" s="282">
        <f>T11*Assumptions!$E19</f>
        <v>0</v>
      </c>
      <c r="U22" s="282">
        <f>U11*Assumptions!$E19</f>
        <v>0</v>
      </c>
      <c r="V22" s="282">
        <f>V11*Assumptions!$E19</f>
        <v>0</v>
      </c>
      <c r="W22" s="282">
        <f>W11*Assumptions!$E19</f>
        <v>0</v>
      </c>
      <c r="X22" s="282">
        <f>X11*Assumptions!$E19</f>
        <v>0</v>
      </c>
      <c r="Y22" s="282">
        <f>Y11*Assumptions!$E19</f>
        <v>0</v>
      </c>
      <c r="Z22" s="282">
        <f>Z11*Assumptions!$E19</f>
        <v>0</v>
      </c>
      <c r="AA22" s="282">
        <f>AA11*Assumptions!$E19</f>
        <v>0</v>
      </c>
      <c r="AB22" s="282">
        <f>AB11*Assumptions!$E19</f>
        <v>0</v>
      </c>
      <c r="AC22" s="282">
        <f>AC11*Assumptions!$E19</f>
        <v>0</v>
      </c>
      <c r="AD22" s="282">
        <f>AD11*Assumptions!$E19</f>
        <v>0</v>
      </c>
      <c r="AE22" s="282">
        <f>AE11*Assumptions!$E19</f>
        <v>0</v>
      </c>
      <c r="AF22" s="282">
        <f>AF11*Assumptions!$E19</f>
        <v>0</v>
      </c>
      <c r="AG22" s="282">
        <f>AG11*Assumptions!$E19</f>
        <v>0</v>
      </c>
      <c r="AH22" s="282">
        <f>AH11*Assumptions!$E19</f>
        <v>0</v>
      </c>
      <c r="AI22" s="365">
        <f>AI11*Assumptions!$E19</f>
        <v>0</v>
      </c>
    </row>
    <row r="23" spans="2:35" x14ac:dyDescent="0.25">
      <c r="B23" s="496" t="s">
        <v>365</v>
      </c>
      <c r="C23" s="497"/>
      <c r="D23" s="259" t="s">
        <v>369</v>
      </c>
      <c r="E23" s="282">
        <f>E12*Assumptions!$E20</f>
        <v>0</v>
      </c>
      <c r="F23" s="282">
        <f>F12*Assumptions!$E20</f>
        <v>0</v>
      </c>
      <c r="G23" s="282">
        <f>G12*Assumptions!$E20</f>
        <v>0</v>
      </c>
      <c r="H23" s="282">
        <f>H12*Assumptions!$E20</f>
        <v>0</v>
      </c>
      <c r="I23" s="282">
        <f>I12*Assumptions!$E20</f>
        <v>0</v>
      </c>
      <c r="J23" s="282">
        <f>J12*Assumptions!$E20</f>
        <v>0</v>
      </c>
      <c r="K23" s="282">
        <f>K12*Assumptions!$E20</f>
        <v>0</v>
      </c>
      <c r="L23" s="282">
        <f>L12*Assumptions!$E20</f>
        <v>0</v>
      </c>
      <c r="M23" s="282">
        <f>M12*Assumptions!$E20</f>
        <v>0</v>
      </c>
      <c r="N23" s="282">
        <f>N12*Assumptions!$E20</f>
        <v>0</v>
      </c>
      <c r="O23" s="282">
        <f>O12*Assumptions!$E20</f>
        <v>0</v>
      </c>
      <c r="P23" s="282">
        <f>P12*Assumptions!$E20</f>
        <v>0</v>
      </c>
      <c r="Q23" s="282">
        <f>Q12*Assumptions!$E20</f>
        <v>0</v>
      </c>
      <c r="R23" s="282">
        <f>R12*Assumptions!$E20</f>
        <v>0</v>
      </c>
      <c r="S23" s="282">
        <f>S12*Assumptions!$E20</f>
        <v>0</v>
      </c>
      <c r="T23" s="282">
        <f>T12*Assumptions!$E20</f>
        <v>0</v>
      </c>
      <c r="U23" s="282">
        <f>U12*Assumptions!$E20</f>
        <v>0</v>
      </c>
      <c r="V23" s="282">
        <f>V12*Assumptions!$E20</f>
        <v>0</v>
      </c>
      <c r="W23" s="282">
        <f>W12*Assumptions!$E20</f>
        <v>0</v>
      </c>
      <c r="X23" s="282">
        <f>X12*Assumptions!$E20</f>
        <v>0</v>
      </c>
      <c r="Y23" s="282">
        <f>Y12*Assumptions!$E20</f>
        <v>0</v>
      </c>
      <c r="Z23" s="282">
        <f>Z12*Assumptions!$E20</f>
        <v>0</v>
      </c>
      <c r="AA23" s="282">
        <f>AA12*Assumptions!$E20</f>
        <v>0</v>
      </c>
      <c r="AB23" s="282">
        <f>AB12*Assumptions!$E20</f>
        <v>0</v>
      </c>
      <c r="AC23" s="282">
        <f>AC12*Assumptions!$E20</f>
        <v>0</v>
      </c>
      <c r="AD23" s="282">
        <f>AD12*Assumptions!$E20</f>
        <v>0</v>
      </c>
      <c r="AE23" s="282">
        <f>AE12*Assumptions!$E20</f>
        <v>0</v>
      </c>
      <c r="AF23" s="282">
        <f>AF12*Assumptions!$E20</f>
        <v>0</v>
      </c>
      <c r="AG23" s="282">
        <f>AG12*Assumptions!$E20</f>
        <v>0</v>
      </c>
      <c r="AH23" s="282">
        <f>AH12*Assumptions!$E20</f>
        <v>0</v>
      </c>
      <c r="AI23" s="365">
        <f>AI12*Assumptions!$E20</f>
        <v>0</v>
      </c>
    </row>
    <row r="24" spans="2:35" x14ac:dyDescent="0.25">
      <c r="B24" s="496" t="s">
        <v>366</v>
      </c>
      <c r="C24" s="497"/>
      <c r="D24" s="259" t="s">
        <v>369</v>
      </c>
      <c r="E24" s="282">
        <f>E13*Assumptions!$E21</f>
        <v>0</v>
      </c>
      <c r="F24" s="282">
        <f>F13*Assumptions!$E21</f>
        <v>0</v>
      </c>
      <c r="G24" s="282">
        <f>G13*Assumptions!$E21</f>
        <v>0</v>
      </c>
      <c r="H24" s="282">
        <f>H13*Assumptions!$E21</f>
        <v>0</v>
      </c>
      <c r="I24" s="282">
        <f>I13*Assumptions!$E21</f>
        <v>0</v>
      </c>
      <c r="J24" s="282">
        <f>J13*Assumptions!$E21</f>
        <v>0</v>
      </c>
      <c r="K24" s="282">
        <f>K13*Assumptions!$E21</f>
        <v>0</v>
      </c>
      <c r="L24" s="282">
        <f>L13*Assumptions!$E21</f>
        <v>0</v>
      </c>
      <c r="M24" s="282">
        <f>M13*Assumptions!$E21</f>
        <v>0</v>
      </c>
      <c r="N24" s="282">
        <f>N13*Assumptions!$E21</f>
        <v>0</v>
      </c>
      <c r="O24" s="282">
        <f>O13*Assumptions!$E21</f>
        <v>0</v>
      </c>
      <c r="P24" s="282">
        <f>P13*Assumptions!$E21</f>
        <v>0</v>
      </c>
      <c r="Q24" s="282">
        <f>Q13*Assumptions!$E21</f>
        <v>0</v>
      </c>
      <c r="R24" s="282">
        <f>R13*Assumptions!$E21</f>
        <v>0</v>
      </c>
      <c r="S24" s="282">
        <f>S13*Assumptions!$E21</f>
        <v>0</v>
      </c>
      <c r="T24" s="282">
        <f>T13*Assumptions!$E21</f>
        <v>0</v>
      </c>
      <c r="U24" s="282">
        <f>U13*Assumptions!$E21</f>
        <v>0</v>
      </c>
      <c r="V24" s="282">
        <f>V13*Assumptions!$E21</f>
        <v>0</v>
      </c>
      <c r="W24" s="282">
        <f>W13*Assumptions!$E21</f>
        <v>0</v>
      </c>
      <c r="X24" s="282">
        <f>X13*Assumptions!$E21</f>
        <v>0</v>
      </c>
      <c r="Y24" s="282">
        <f>Y13*Assumptions!$E21</f>
        <v>0</v>
      </c>
      <c r="Z24" s="282">
        <f>Z13*Assumptions!$E21</f>
        <v>0</v>
      </c>
      <c r="AA24" s="282">
        <f>AA13*Assumptions!$E21</f>
        <v>0</v>
      </c>
      <c r="AB24" s="282">
        <f>AB13*Assumptions!$E21</f>
        <v>0</v>
      </c>
      <c r="AC24" s="282">
        <f>AC13*Assumptions!$E21</f>
        <v>0</v>
      </c>
      <c r="AD24" s="282">
        <f>AD13*Assumptions!$E21</f>
        <v>0</v>
      </c>
      <c r="AE24" s="282">
        <f>AE13*Assumptions!$E21</f>
        <v>0</v>
      </c>
      <c r="AF24" s="282">
        <f>AF13*Assumptions!$E21</f>
        <v>0</v>
      </c>
      <c r="AG24" s="282">
        <f>AG13*Assumptions!$E21</f>
        <v>0</v>
      </c>
      <c r="AH24" s="282">
        <f>AH13*Assumptions!$E21</f>
        <v>0</v>
      </c>
      <c r="AI24" s="365">
        <f>AI13*Assumptions!$E21</f>
        <v>0</v>
      </c>
    </row>
    <row r="25" spans="2:35" x14ac:dyDescent="0.25">
      <c r="B25" s="496" t="s">
        <v>367</v>
      </c>
      <c r="C25" s="497"/>
      <c r="D25" s="259" t="s">
        <v>369</v>
      </c>
      <c r="E25" s="282">
        <f>E14*Assumptions!$E22</f>
        <v>0</v>
      </c>
      <c r="F25" s="282">
        <f>F14*Assumptions!$E22</f>
        <v>0</v>
      </c>
      <c r="G25" s="282">
        <f>G14*Assumptions!$E22</f>
        <v>0</v>
      </c>
      <c r="H25" s="282">
        <f>H14*Assumptions!$E22</f>
        <v>0</v>
      </c>
      <c r="I25" s="282">
        <f>I14*Assumptions!$E22</f>
        <v>0</v>
      </c>
      <c r="J25" s="282">
        <f>J14*Assumptions!$E22</f>
        <v>0</v>
      </c>
      <c r="K25" s="282">
        <f>K14*Assumptions!$E22</f>
        <v>0</v>
      </c>
      <c r="L25" s="282">
        <f>L14*Assumptions!$E22</f>
        <v>0</v>
      </c>
      <c r="M25" s="282">
        <f>M14*Assumptions!$E22</f>
        <v>0</v>
      </c>
      <c r="N25" s="282">
        <f>N14*Assumptions!$E22</f>
        <v>0</v>
      </c>
      <c r="O25" s="282">
        <f>O14*Assumptions!$E22</f>
        <v>0</v>
      </c>
      <c r="P25" s="282">
        <f>P14*Assumptions!$E22</f>
        <v>0</v>
      </c>
      <c r="Q25" s="282">
        <f>Q14*Assumptions!$E22</f>
        <v>0</v>
      </c>
      <c r="R25" s="282">
        <f>R14*Assumptions!$E22</f>
        <v>0</v>
      </c>
      <c r="S25" s="282">
        <f>S14*Assumptions!$E22</f>
        <v>0</v>
      </c>
      <c r="T25" s="282">
        <f>T14*Assumptions!$E22</f>
        <v>0</v>
      </c>
      <c r="U25" s="282">
        <f>U14*Assumptions!$E22</f>
        <v>0</v>
      </c>
      <c r="V25" s="282">
        <f>V14*Assumptions!$E22</f>
        <v>0</v>
      </c>
      <c r="W25" s="282">
        <f>W14*Assumptions!$E22</f>
        <v>0</v>
      </c>
      <c r="X25" s="282">
        <f>X14*Assumptions!$E22</f>
        <v>0</v>
      </c>
      <c r="Y25" s="282">
        <f>Y14*Assumptions!$E22</f>
        <v>0</v>
      </c>
      <c r="Z25" s="282">
        <f>Z14*Assumptions!$E22</f>
        <v>0</v>
      </c>
      <c r="AA25" s="282">
        <f>AA14*Assumptions!$E22</f>
        <v>0</v>
      </c>
      <c r="AB25" s="282">
        <f>AB14*Assumptions!$E22</f>
        <v>0</v>
      </c>
      <c r="AC25" s="282">
        <f>AC14*Assumptions!$E22</f>
        <v>0</v>
      </c>
      <c r="AD25" s="282">
        <f>AD14*Assumptions!$E22</f>
        <v>0</v>
      </c>
      <c r="AE25" s="282">
        <f>AE14*Assumptions!$E22</f>
        <v>0</v>
      </c>
      <c r="AF25" s="282">
        <f>AF14*Assumptions!$E22</f>
        <v>0</v>
      </c>
      <c r="AG25" s="282">
        <f>AG14*Assumptions!$E22</f>
        <v>0</v>
      </c>
      <c r="AH25" s="282">
        <f>AH14*Assumptions!$E22</f>
        <v>0</v>
      </c>
      <c r="AI25" s="365">
        <f>AI14*Assumptions!$E22</f>
        <v>0</v>
      </c>
    </row>
    <row r="26" spans="2:35" x14ac:dyDescent="0.25">
      <c r="B26" s="496" t="s">
        <v>368</v>
      </c>
      <c r="C26" s="497"/>
      <c r="D26" s="259" t="s">
        <v>369</v>
      </c>
      <c r="E26" s="282">
        <f>E15*Assumptions!$E23</f>
        <v>0</v>
      </c>
      <c r="F26" s="282">
        <f>F15*Assumptions!$E23</f>
        <v>0</v>
      </c>
      <c r="G26" s="282">
        <f>G15*Assumptions!$E23</f>
        <v>0</v>
      </c>
      <c r="H26" s="282">
        <f>H15*Assumptions!$E23</f>
        <v>0</v>
      </c>
      <c r="I26" s="282">
        <f>I15*Assumptions!$E23</f>
        <v>0</v>
      </c>
      <c r="J26" s="282">
        <f>J15*Assumptions!$E23</f>
        <v>0</v>
      </c>
      <c r="K26" s="282">
        <f>K15*Assumptions!$E23</f>
        <v>0</v>
      </c>
      <c r="L26" s="282">
        <f>L15*Assumptions!$E23</f>
        <v>0</v>
      </c>
      <c r="M26" s="282">
        <f>M15*Assumptions!$E23</f>
        <v>0</v>
      </c>
      <c r="N26" s="282">
        <f>N15*Assumptions!$E23</f>
        <v>0</v>
      </c>
      <c r="O26" s="282">
        <f>O15*Assumptions!$E23</f>
        <v>0</v>
      </c>
      <c r="P26" s="282">
        <f>P15*Assumptions!$E23</f>
        <v>0</v>
      </c>
      <c r="Q26" s="282">
        <f>Q15*Assumptions!$E23</f>
        <v>0</v>
      </c>
      <c r="R26" s="282">
        <f>R15*Assumptions!$E23</f>
        <v>0</v>
      </c>
      <c r="S26" s="282">
        <f>S15*Assumptions!$E23</f>
        <v>0</v>
      </c>
      <c r="T26" s="282">
        <f>T15*Assumptions!$E23</f>
        <v>0</v>
      </c>
      <c r="U26" s="282">
        <f>U15*Assumptions!$E23</f>
        <v>0</v>
      </c>
      <c r="V26" s="282">
        <f>V15*Assumptions!$E23</f>
        <v>0</v>
      </c>
      <c r="W26" s="282">
        <f>W15*Assumptions!$E23</f>
        <v>0</v>
      </c>
      <c r="X26" s="282">
        <f>X15*Assumptions!$E23</f>
        <v>0</v>
      </c>
      <c r="Y26" s="282">
        <f>Y15*Assumptions!$E23</f>
        <v>0</v>
      </c>
      <c r="Z26" s="282">
        <f>Z15*Assumptions!$E23</f>
        <v>0</v>
      </c>
      <c r="AA26" s="282">
        <f>AA15*Assumptions!$E23</f>
        <v>0</v>
      </c>
      <c r="AB26" s="282">
        <f>AB15*Assumptions!$E23</f>
        <v>0</v>
      </c>
      <c r="AC26" s="282">
        <f>AC15*Assumptions!$E23</f>
        <v>0</v>
      </c>
      <c r="AD26" s="282">
        <f>AD15*Assumptions!$E23</f>
        <v>0</v>
      </c>
      <c r="AE26" s="282">
        <f>AE15*Assumptions!$E23</f>
        <v>0</v>
      </c>
      <c r="AF26" s="282">
        <f>AF15*Assumptions!$E23</f>
        <v>0</v>
      </c>
      <c r="AG26" s="282">
        <f>AG15*Assumptions!$E23</f>
        <v>0</v>
      </c>
      <c r="AH26" s="282">
        <f>AH15*Assumptions!$E23</f>
        <v>0</v>
      </c>
      <c r="AI26" s="365">
        <f>AI15*Assumptions!$E23</f>
        <v>0</v>
      </c>
    </row>
    <row r="27" spans="2:35" x14ac:dyDescent="0.25">
      <c r="B27" s="496" t="s">
        <v>261</v>
      </c>
      <c r="C27" s="497"/>
      <c r="D27" s="259" t="s">
        <v>369</v>
      </c>
      <c r="E27" s="282">
        <f>E16*Assumptions!$E25</f>
        <v>0</v>
      </c>
      <c r="F27" s="282">
        <f>F16*Assumptions!$E25</f>
        <v>0</v>
      </c>
      <c r="G27" s="282">
        <f>G16*Assumptions!$E25</f>
        <v>0</v>
      </c>
      <c r="H27" s="282">
        <f>H16*Assumptions!$E25</f>
        <v>0</v>
      </c>
      <c r="I27" s="282">
        <f>I16*Assumptions!$E25</f>
        <v>0</v>
      </c>
      <c r="J27" s="282">
        <f>J16*Assumptions!$E25</f>
        <v>0</v>
      </c>
      <c r="K27" s="282">
        <f>K16*Assumptions!$E25</f>
        <v>0</v>
      </c>
      <c r="L27" s="282">
        <f>L16*Assumptions!$E25</f>
        <v>0</v>
      </c>
      <c r="M27" s="282">
        <f>M16*Assumptions!$E25</f>
        <v>0</v>
      </c>
      <c r="N27" s="282">
        <f>N16*Assumptions!$E25</f>
        <v>0</v>
      </c>
      <c r="O27" s="282">
        <f>O16*Assumptions!$E25</f>
        <v>0</v>
      </c>
      <c r="P27" s="282">
        <f>P16*Assumptions!$E25</f>
        <v>0</v>
      </c>
      <c r="Q27" s="282">
        <f>Q16*Assumptions!$E25</f>
        <v>0</v>
      </c>
      <c r="R27" s="282">
        <f>R16*Assumptions!$E25</f>
        <v>0</v>
      </c>
      <c r="S27" s="282">
        <f>S16*Assumptions!$E25</f>
        <v>0</v>
      </c>
      <c r="T27" s="282">
        <f>T16*Assumptions!$E25</f>
        <v>0</v>
      </c>
      <c r="U27" s="282">
        <f>U16*Assumptions!$E25</f>
        <v>0</v>
      </c>
      <c r="V27" s="282">
        <f>V16*Assumptions!$E25</f>
        <v>0</v>
      </c>
      <c r="W27" s="282">
        <f>W16*Assumptions!$E25</f>
        <v>0</v>
      </c>
      <c r="X27" s="282">
        <f>X16*Assumptions!$E25</f>
        <v>0</v>
      </c>
      <c r="Y27" s="282">
        <f>Y16*Assumptions!$E25</f>
        <v>0</v>
      </c>
      <c r="Z27" s="282">
        <f>Z16*Assumptions!$E25</f>
        <v>0</v>
      </c>
      <c r="AA27" s="282">
        <f>AA16*Assumptions!$E25</f>
        <v>0</v>
      </c>
      <c r="AB27" s="282">
        <f>AB16*Assumptions!$E25</f>
        <v>0</v>
      </c>
      <c r="AC27" s="282">
        <f>AC16*Assumptions!$E25</f>
        <v>0</v>
      </c>
      <c r="AD27" s="282">
        <f>AD16*Assumptions!$E25</f>
        <v>0</v>
      </c>
      <c r="AE27" s="282">
        <f>AE16*Assumptions!$E25</f>
        <v>0</v>
      </c>
      <c r="AF27" s="282">
        <f>AF16*Assumptions!$E25</f>
        <v>0</v>
      </c>
      <c r="AG27" s="282">
        <f>AG16*Assumptions!$E25</f>
        <v>0</v>
      </c>
      <c r="AH27" s="282">
        <f>AH16*Assumptions!$E25</f>
        <v>0</v>
      </c>
      <c r="AI27" s="365">
        <f>AI16*Assumptions!$E25</f>
        <v>0</v>
      </c>
    </row>
    <row r="28" spans="2:35" x14ac:dyDescent="0.25">
      <c r="B28" s="496" t="s">
        <v>262</v>
      </c>
      <c r="C28" s="497"/>
      <c r="D28" s="259" t="s">
        <v>369</v>
      </c>
      <c r="E28" s="282">
        <f>E17*Assumptions!$E26</f>
        <v>0</v>
      </c>
      <c r="F28" s="282">
        <f>F17*Assumptions!$E26</f>
        <v>0</v>
      </c>
      <c r="G28" s="282">
        <f>G17*Assumptions!$E26</f>
        <v>0</v>
      </c>
      <c r="H28" s="282">
        <f>H17*Assumptions!$E26</f>
        <v>0</v>
      </c>
      <c r="I28" s="282">
        <f>I17*Assumptions!$E26</f>
        <v>0</v>
      </c>
      <c r="J28" s="282">
        <f>J17*Assumptions!$E26</f>
        <v>0</v>
      </c>
      <c r="K28" s="282">
        <f>K17*Assumptions!$E26</f>
        <v>0</v>
      </c>
      <c r="L28" s="282">
        <f>L17*Assumptions!$E26</f>
        <v>0</v>
      </c>
      <c r="M28" s="282">
        <f>M17*Assumptions!$E26</f>
        <v>0</v>
      </c>
      <c r="N28" s="282">
        <f>N17*Assumptions!$E26</f>
        <v>0</v>
      </c>
      <c r="O28" s="282">
        <f>O17*Assumptions!$E26</f>
        <v>0</v>
      </c>
      <c r="P28" s="282">
        <f>P17*Assumptions!$E26</f>
        <v>0</v>
      </c>
      <c r="Q28" s="282">
        <f>Q17*Assumptions!$E26</f>
        <v>0</v>
      </c>
      <c r="R28" s="282">
        <f>R17*Assumptions!$E26</f>
        <v>0</v>
      </c>
      <c r="S28" s="282">
        <f>S17*Assumptions!$E26</f>
        <v>0</v>
      </c>
      <c r="T28" s="282">
        <f>T17*Assumptions!$E26</f>
        <v>0</v>
      </c>
      <c r="U28" s="282">
        <f>U17*Assumptions!$E26</f>
        <v>0</v>
      </c>
      <c r="V28" s="282">
        <f>V17*Assumptions!$E26</f>
        <v>0</v>
      </c>
      <c r="W28" s="282">
        <f>W17*Assumptions!$E26</f>
        <v>0</v>
      </c>
      <c r="X28" s="282">
        <f>X17*Assumptions!$E26</f>
        <v>0</v>
      </c>
      <c r="Y28" s="282">
        <f>Y17*Assumptions!$E26</f>
        <v>0</v>
      </c>
      <c r="Z28" s="282">
        <f>Z17*Assumptions!$E26</f>
        <v>0</v>
      </c>
      <c r="AA28" s="282">
        <f>AA17*Assumptions!$E26</f>
        <v>0</v>
      </c>
      <c r="AB28" s="282">
        <f>AB17*Assumptions!$E26</f>
        <v>0</v>
      </c>
      <c r="AC28" s="282">
        <f>AC17*Assumptions!$E26</f>
        <v>0</v>
      </c>
      <c r="AD28" s="282">
        <f>AD17*Assumptions!$E26</f>
        <v>0</v>
      </c>
      <c r="AE28" s="282">
        <f>AE17*Assumptions!$E26</f>
        <v>0</v>
      </c>
      <c r="AF28" s="282">
        <f>AF17*Assumptions!$E26</f>
        <v>0</v>
      </c>
      <c r="AG28" s="282">
        <f>AG17*Assumptions!$E26</f>
        <v>0</v>
      </c>
      <c r="AH28" s="282">
        <f>AH17*Assumptions!$E26</f>
        <v>0</v>
      </c>
      <c r="AI28" s="365">
        <f>AI17*Assumptions!$E26</f>
        <v>0</v>
      </c>
    </row>
    <row r="29" spans="2:35" ht="15.75" thickBot="1" x14ac:dyDescent="0.3">
      <c r="B29" s="7"/>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14"/>
    </row>
    <row r="30" spans="2:35" ht="16.5" thickBot="1" x14ac:dyDescent="0.3">
      <c r="B30" s="498" t="s">
        <v>414</v>
      </c>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500"/>
    </row>
    <row r="31" spans="2:35" x14ac:dyDescent="0.25">
      <c r="B31" s="159"/>
      <c r="C31" s="12"/>
      <c r="D31" s="12"/>
      <c r="E31" s="298">
        <v>2020</v>
      </c>
      <c r="F31" s="298">
        <v>2021</v>
      </c>
      <c r="G31" s="298">
        <v>2022</v>
      </c>
      <c r="H31" s="298">
        <v>2023</v>
      </c>
      <c r="I31" s="298">
        <v>2024</v>
      </c>
      <c r="J31" s="298">
        <v>2025</v>
      </c>
      <c r="K31" s="298">
        <v>2026</v>
      </c>
      <c r="L31" s="298">
        <v>2027</v>
      </c>
      <c r="M31" s="298">
        <v>2028</v>
      </c>
      <c r="N31" s="298">
        <v>2029</v>
      </c>
      <c r="O31" s="298">
        <v>2030</v>
      </c>
      <c r="P31" s="298">
        <v>2031</v>
      </c>
      <c r="Q31" s="298">
        <v>2032</v>
      </c>
      <c r="R31" s="298">
        <v>2033</v>
      </c>
      <c r="S31" s="298">
        <v>2034</v>
      </c>
      <c r="T31" s="298">
        <v>2035</v>
      </c>
      <c r="U31" s="298">
        <v>2036</v>
      </c>
      <c r="V31" s="298">
        <v>2037</v>
      </c>
      <c r="W31" s="298">
        <v>2038</v>
      </c>
      <c r="X31" s="298">
        <v>2039</v>
      </c>
      <c r="Y31" s="298">
        <v>2040</v>
      </c>
      <c r="Z31" s="298">
        <v>2041</v>
      </c>
      <c r="AA31" s="298">
        <v>2042</v>
      </c>
      <c r="AB31" s="298">
        <v>2043</v>
      </c>
      <c r="AC31" s="298">
        <v>2044</v>
      </c>
      <c r="AD31" s="298">
        <v>2045</v>
      </c>
      <c r="AE31" s="298">
        <v>2046</v>
      </c>
      <c r="AF31" s="298">
        <v>2047</v>
      </c>
      <c r="AG31" s="298">
        <v>2048</v>
      </c>
      <c r="AH31" s="298">
        <v>2049</v>
      </c>
      <c r="AI31" s="301">
        <v>2050</v>
      </c>
    </row>
    <row r="32" spans="2:35" x14ac:dyDescent="0.25">
      <c r="B32" s="496" t="s">
        <v>264</v>
      </c>
      <c r="C32" s="497"/>
      <c r="D32" s="297" t="s">
        <v>351</v>
      </c>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row>
    <row r="33" spans="2:35" ht="15.75" thickBot="1" x14ac:dyDescent="0.3">
      <c r="B33" s="15"/>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7"/>
    </row>
    <row r="34" spans="2:35" ht="16.5" thickBot="1" x14ac:dyDescent="0.3">
      <c r="B34" s="473" t="s">
        <v>416</v>
      </c>
      <c r="C34" s="474"/>
      <c r="D34" s="474"/>
      <c r="E34" s="474"/>
      <c r="F34" s="474"/>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5"/>
    </row>
    <row r="35" spans="2:35" x14ac:dyDescent="0.25">
      <c r="B35" s="159"/>
      <c r="C35" s="12"/>
      <c r="D35" s="12"/>
      <c r="E35" s="298">
        <v>2020</v>
      </c>
      <c r="F35" s="298">
        <v>2021</v>
      </c>
      <c r="G35" s="298">
        <v>2022</v>
      </c>
      <c r="H35" s="298">
        <v>2023</v>
      </c>
      <c r="I35" s="298">
        <v>2024</v>
      </c>
      <c r="J35" s="298">
        <v>2025</v>
      </c>
      <c r="K35" s="298">
        <v>2026</v>
      </c>
      <c r="L35" s="298">
        <v>2027</v>
      </c>
      <c r="M35" s="298">
        <v>2028</v>
      </c>
      <c r="N35" s="298">
        <v>2029</v>
      </c>
      <c r="O35" s="298">
        <v>2030</v>
      </c>
      <c r="P35" s="298">
        <v>2031</v>
      </c>
      <c r="Q35" s="298">
        <v>2032</v>
      </c>
      <c r="R35" s="298">
        <v>2033</v>
      </c>
      <c r="S35" s="298">
        <v>2034</v>
      </c>
      <c r="T35" s="298">
        <v>2035</v>
      </c>
      <c r="U35" s="298">
        <v>2036</v>
      </c>
      <c r="V35" s="298">
        <v>2037</v>
      </c>
      <c r="W35" s="298">
        <v>2038</v>
      </c>
      <c r="X35" s="298">
        <v>2039</v>
      </c>
      <c r="Y35" s="298">
        <v>2040</v>
      </c>
      <c r="Z35" s="298">
        <v>2041</v>
      </c>
      <c r="AA35" s="298">
        <v>2042</v>
      </c>
      <c r="AB35" s="298">
        <v>2043</v>
      </c>
      <c r="AC35" s="298">
        <v>2044</v>
      </c>
      <c r="AD35" s="298">
        <v>2045</v>
      </c>
      <c r="AE35" s="298">
        <v>2046</v>
      </c>
      <c r="AF35" s="298">
        <v>2047</v>
      </c>
      <c r="AG35" s="298">
        <v>2048</v>
      </c>
      <c r="AH35" s="298">
        <v>2049</v>
      </c>
      <c r="AI35" s="301">
        <v>2050</v>
      </c>
    </row>
    <row r="36" spans="2:35" x14ac:dyDescent="0.25">
      <c r="B36" s="496" t="s">
        <v>264</v>
      </c>
      <c r="C36" s="497"/>
      <c r="D36" s="285" t="s">
        <v>351</v>
      </c>
      <c r="E36" s="282">
        <f>E32*Assumptions!$E42</f>
        <v>0</v>
      </c>
      <c r="F36" s="282">
        <f>F32*Assumptions!$E42</f>
        <v>0</v>
      </c>
      <c r="G36" s="282">
        <f>G32*Assumptions!$E42</f>
        <v>0</v>
      </c>
      <c r="H36" s="282">
        <f>H32*Assumptions!$E42</f>
        <v>0</v>
      </c>
      <c r="I36" s="282">
        <f>I32*Assumptions!$E42</f>
        <v>0</v>
      </c>
      <c r="J36" s="282">
        <f>J32*Assumptions!$E42</f>
        <v>0</v>
      </c>
      <c r="K36" s="282">
        <f>K32*Assumptions!$E42</f>
        <v>0</v>
      </c>
      <c r="L36" s="282">
        <f>L32*Assumptions!$E42</f>
        <v>0</v>
      </c>
      <c r="M36" s="282">
        <f>M32*Assumptions!$E42</f>
        <v>0</v>
      </c>
      <c r="N36" s="282">
        <f>N32*Assumptions!$E42</f>
        <v>0</v>
      </c>
      <c r="O36" s="282">
        <f>O32*Assumptions!$E42</f>
        <v>0</v>
      </c>
      <c r="P36" s="282">
        <f>P32*Assumptions!$E42</f>
        <v>0</v>
      </c>
      <c r="Q36" s="282">
        <f>Q32*Assumptions!$E42</f>
        <v>0</v>
      </c>
      <c r="R36" s="282">
        <f>R32*Assumptions!$E42</f>
        <v>0</v>
      </c>
      <c r="S36" s="282">
        <f>S32*Assumptions!$E42</f>
        <v>0</v>
      </c>
      <c r="T36" s="282">
        <f>T32*Assumptions!$E42</f>
        <v>0</v>
      </c>
      <c r="U36" s="282">
        <f>U32*Assumptions!$E42</f>
        <v>0</v>
      </c>
      <c r="V36" s="282">
        <f>V32*Assumptions!$E42</f>
        <v>0</v>
      </c>
      <c r="W36" s="282">
        <f>W32*Assumptions!$E42</f>
        <v>0</v>
      </c>
      <c r="X36" s="282">
        <f>X32*Assumptions!$E42</f>
        <v>0</v>
      </c>
      <c r="Y36" s="282">
        <f>Y32*Assumptions!$E42</f>
        <v>0</v>
      </c>
      <c r="Z36" s="282">
        <f>Z32*Assumptions!$E42</f>
        <v>0</v>
      </c>
      <c r="AA36" s="282">
        <f>AA32*Assumptions!$E42</f>
        <v>0</v>
      </c>
      <c r="AB36" s="282">
        <f>AB32*Assumptions!$E42</f>
        <v>0</v>
      </c>
      <c r="AC36" s="282">
        <f>AC32*Assumptions!$E42</f>
        <v>0</v>
      </c>
      <c r="AD36" s="282">
        <f>AD32*Assumptions!$E42</f>
        <v>0</v>
      </c>
      <c r="AE36" s="282">
        <f>AE32*Assumptions!$E42</f>
        <v>0</v>
      </c>
      <c r="AF36" s="282">
        <f>AF32*Assumptions!$E42</f>
        <v>0</v>
      </c>
      <c r="AG36" s="282">
        <f>AG32*Assumptions!$E42</f>
        <v>0</v>
      </c>
      <c r="AH36" s="282">
        <f>AH32*Assumptions!$E42</f>
        <v>0</v>
      </c>
      <c r="AI36" s="365">
        <f>AI32*Assumptions!$E42</f>
        <v>0</v>
      </c>
    </row>
    <row r="37" spans="2:35" ht="15.75" thickBot="1" x14ac:dyDescent="0.3">
      <c r="B37" s="15"/>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7"/>
    </row>
    <row r="38" spans="2:35" ht="16.5" thickBot="1" x14ac:dyDescent="0.3">
      <c r="B38" s="473" t="s">
        <v>406</v>
      </c>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5"/>
    </row>
    <row r="39" spans="2:35" x14ac:dyDescent="0.25">
      <c r="B39" s="159"/>
      <c r="C39" s="12"/>
      <c r="D39" s="12"/>
      <c r="E39" s="286">
        <v>2020</v>
      </c>
      <c r="F39" s="286">
        <v>2021</v>
      </c>
      <c r="G39" s="286">
        <v>2022</v>
      </c>
      <c r="H39" s="286">
        <v>2023</v>
      </c>
      <c r="I39" s="286">
        <v>2024</v>
      </c>
      <c r="J39" s="286">
        <v>2025</v>
      </c>
      <c r="K39" s="286">
        <v>2026</v>
      </c>
      <c r="L39" s="286">
        <v>2027</v>
      </c>
      <c r="M39" s="286">
        <v>2028</v>
      </c>
      <c r="N39" s="286">
        <v>2029</v>
      </c>
      <c r="O39" s="286">
        <v>2030</v>
      </c>
      <c r="P39" s="286">
        <v>2031</v>
      </c>
      <c r="Q39" s="286">
        <v>2032</v>
      </c>
      <c r="R39" s="286">
        <v>2033</v>
      </c>
      <c r="S39" s="286">
        <v>2034</v>
      </c>
      <c r="T39" s="286">
        <v>2035</v>
      </c>
      <c r="U39" s="286">
        <v>2036</v>
      </c>
      <c r="V39" s="286">
        <v>2037</v>
      </c>
      <c r="W39" s="286">
        <v>2038</v>
      </c>
      <c r="X39" s="286">
        <v>2039</v>
      </c>
      <c r="Y39" s="286">
        <v>2040</v>
      </c>
      <c r="Z39" s="286">
        <v>2041</v>
      </c>
      <c r="AA39" s="286">
        <v>2042</v>
      </c>
      <c r="AB39" s="286">
        <v>2043</v>
      </c>
      <c r="AC39" s="286">
        <v>2044</v>
      </c>
      <c r="AD39" s="286">
        <v>2045</v>
      </c>
      <c r="AE39" s="286">
        <v>2046</v>
      </c>
      <c r="AF39" s="286">
        <v>2047</v>
      </c>
      <c r="AG39" s="286">
        <v>2048</v>
      </c>
      <c r="AH39" s="286">
        <v>2049</v>
      </c>
      <c r="AI39" s="371">
        <v>2050</v>
      </c>
    </row>
    <row r="40" spans="2:35" x14ac:dyDescent="0.25">
      <c r="B40" s="496" t="s">
        <v>380</v>
      </c>
      <c r="C40" s="497"/>
      <c r="D40" s="259" t="s">
        <v>369</v>
      </c>
      <c r="E40" s="282">
        <f>SUM(E21:E28,E36)</f>
        <v>0</v>
      </c>
      <c r="F40" s="282">
        <f t="shared" ref="F40:AI40" si="0">SUM(F21:F28,F36)</f>
        <v>0</v>
      </c>
      <c r="G40" s="282">
        <f t="shared" si="0"/>
        <v>0</v>
      </c>
      <c r="H40" s="282">
        <f t="shared" si="0"/>
        <v>0</v>
      </c>
      <c r="I40" s="282">
        <f t="shared" si="0"/>
        <v>0</v>
      </c>
      <c r="J40" s="282">
        <f t="shared" si="0"/>
        <v>0</v>
      </c>
      <c r="K40" s="282">
        <f t="shared" si="0"/>
        <v>0</v>
      </c>
      <c r="L40" s="282">
        <f t="shared" si="0"/>
        <v>0</v>
      </c>
      <c r="M40" s="282">
        <f t="shared" si="0"/>
        <v>0</v>
      </c>
      <c r="N40" s="282">
        <f t="shared" si="0"/>
        <v>0</v>
      </c>
      <c r="O40" s="282">
        <f t="shared" si="0"/>
        <v>0</v>
      </c>
      <c r="P40" s="282">
        <f t="shared" si="0"/>
        <v>0</v>
      </c>
      <c r="Q40" s="282">
        <f t="shared" si="0"/>
        <v>0</v>
      </c>
      <c r="R40" s="282">
        <f t="shared" si="0"/>
        <v>0</v>
      </c>
      <c r="S40" s="282">
        <f t="shared" si="0"/>
        <v>0</v>
      </c>
      <c r="T40" s="282">
        <f t="shared" si="0"/>
        <v>0</v>
      </c>
      <c r="U40" s="282">
        <f t="shared" si="0"/>
        <v>0</v>
      </c>
      <c r="V40" s="282">
        <f t="shared" si="0"/>
        <v>0</v>
      </c>
      <c r="W40" s="282">
        <f t="shared" si="0"/>
        <v>0</v>
      </c>
      <c r="X40" s="282">
        <f t="shared" si="0"/>
        <v>0</v>
      </c>
      <c r="Y40" s="282">
        <f t="shared" si="0"/>
        <v>0</v>
      </c>
      <c r="Z40" s="282">
        <f t="shared" si="0"/>
        <v>0</v>
      </c>
      <c r="AA40" s="282">
        <f t="shared" si="0"/>
        <v>0</v>
      </c>
      <c r="AB40" s="282">
        <f t="shared" si="0"/>
        <v>0</v>
      </c>
      <c r="AC40" s="282">
        <f t="shared" si="0"/>
        <v>0</v>
      </c>
      <c r="AD40" s="282">
        <f t="shared" si="0"/>
        <v>0</v>
      </c>
      <c r="AE40" s="282">
        <f t="shared" si="0"/>
        <v>0</v>
      </c>
      <c r="AF40" s="282">
        <f t="shared" si="0"/>
        <v>0</v>
      </c>
      <c r="AG40" s="282">
        <f t="shared" si="0"/>
        <v>0</v>
      </c>
      <c r="AH40" s="282">
        <f t="shared" si="0"/>
        <v>0</v>
      </c>
      <c r="AI40" s="365">
        <f t="shared" si="0"/>
        <v>0</v>
      </c>
    </row>
    <row r="41" spans="2:35" ht="15.75" thickBot="1" x14ac:dyDescent="0.3">
      <c r="B41" s="15"/>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7"/>
    </row>
  </sheetData>
  <mergeCells count="21">
    <mergeCell ref="B21:C21"/>
    <mergeCell ref="B17:C17"/>
    <mergeCell ref="B19:AI19"/>
    <mergeCell ref="B2:AI2"/>
    <mergeCell ref="B3:AI3"/>
    <mergeCell ref="B20:C20"/>
    <mergeCell ref="B4:AI4"/>
    <mergeCell ref="B8:AI8"/>
    <mergeCell ref="B38:AI38"/>
    <mergeCell ref="B40:C40"/>
    <mergeCell ref="B22:C22"/>
    <mergeCell ref="B23:C23"/>
    <mergeCell ref="B24:C24"/>
    <mergeCell ref="B25:C25"/>
    <mergeCell ref="B26:C26"/>
    <mergeCell ref="B27:C27"/>
    <mergeCell ref="B36:C36"/>
    <mergeCell ref="B30:AI30"/>
    <mergeCell ref="B32:C32"/>
    <mergeCell ref="B34:AI34"/>
    <mergeCell ref="B28:C28"/>
  </mergeCells>
  <pageMargins left="0.7" right="0.7" top="0.75" bottom="0.75" header="0.3" footer="0.3"/>
  <pageSetup paperSize="9" scale="3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I44"/>
  <sheetViews>
    <sheetView tabSelected="1" zoomScale="70" zoomScaleNormal="70" zoomScaleSheetLayoutView="70" workbookViewId="0">
      <selection activeCell="H26" sqref="H26"/>
    </sheetView>
  </sheetViews>
  <sheetFormatPr defaultRowHeight="15" x14ac:dyDescent="0.25"/>
  <cols>
    <col min="1" max="1" width="4.42578125" customWidth="1"/>
    <col min="3" max="3" width="32" customWidth="1"/>
    <col min="4" max="4" width="11" customWidth="1"/>
    <col min="5" max="5" width="11.7109375" customWidth="1"/>
  </cols>
  <sheetData>
    <row r="1" spans="2:35" ht="15.75" thickBot="1" x14ac:dyDescent="0.3"/>
    <row r="2" spans="2:35" ht="32.25" thickBot="1" x14ac:dyDescent="0.55000000000000004">
      <c r="B2" s="434" t="s">
        <v>0</v>
      </c>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6"/>
    </row>
    <row r="3" spans="2:35" ht="32.25" thickBot="1" x14ac:dyDescent="0.55000000000000004">
      <c r="B3" s="434" t="s">
        <v>6</v>
      </c>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6"/>
    </row>
    <row r="4" spans="2:35" ht="16.5" thickBot="1" x14ac:dyDescent="0.3">
      <c r="B4" s="473" t="s">
        <v>370</v>
      </c>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5"/>
    </row>
    <row r="5" spans="2:35" ht="15.75" thickBot="1" x14ac:dyDescent="0.3">
      <c r="B5" s="263"/>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1"/>
    </row>
    <row r="6" spans="2:35" ht="16.5" thickBot="1" x14ac:dyDescent="0.3">
      <c r="B6" s="473" t="s">
        <v>378</v>
      </c>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5"/>
    </row>
    <row r="7" spans="2:35" x14ac:dyDescent="0.25">
      <c r="B7" s="159" t="s">
        <v>371</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3"/>
    </row>
    <row r="8" spans="2:35" x14ac:dyDescent="0.25">
      <c r="B8" s="60" t="s">
        <v>372</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14"/>
    </row>
    <row r="9" spans="2:35" ht="15.75" thickBot="1" x14ac:dyDescent="0.3">
      <c r="B9" s="7"/>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14"/>
    </row>
    <row r="10" spans="2:35" x14ac:dyDescent="0.25">
      <c r="B10" s="7"/>
      <c r="C10" s="2"/>
      <c r="D10" s="2"/>
      <c r="E10" s="261">
        <v>2020</v>
      </c>
      <c r="F10" s="261">
        <v>2021</v>
      </c>
      <c r="G10" s="261">
        <v>2022</v>
      </c>
      <c r="H10" s="261">
        <v>2023</v>
      </c>
      <c r="I10" s="261">
        <v>2024</v>
      </c>
      <c r="J10" s="262">
        <v>2025</v>
      </c>
      <c r="K10" s="261">
        <v>2026</v>
      </c>
      <c r="L10" s="261">
        <v>2027</v>
      </c>
      <c r="M10" s="261">
        <v>2028</v>
      </c>
      <c r="N10" s="261">
        <v>2029</v>
      </c>
      <c r="O10" s="261">
        <v>2030</v>
      </c>
      <c r="P10" s="262">
        <v>2031</v>
      </c>
      <c r="Q10" s="261">
        <v>2032</v>
      </c>
      <c r="R10" s="261">
        <v>2033</v>
      </c>
      <c r="S10" s="261">
        <v>2034</v>
      </c>
      <c r="T10" s="261">
        <v>2035</v>
      </c>
      <c r="U10" s="261">
        <v>2036</v>
      </c>
      <c r="V10" s="262">
        <v>2037</v>
      </c>
      <c r="W10" s="261">
        <v>2038</v>
      </c>
      <c r="X10" s="261">
        <v>2039</v>
      </c>
      <c r="Y10" s="261">
        <v>2040</v>
      </c>
      <c r="Z10" s="261">
        <v>2041</v>
      </c>
      <c r="AA10" s="261">
        <v>2042</v>
      </c>
      <c r="AB10" s="262">
        <v>2043</v>
      </c>
      <c r="AC10" s="261">
        <v>2044</v>
      </c>
      <c r="AD10" s="261">
        <v>2045</v>
      </c>
      <c r="AE10" s="261">
        <v>2046</v>
      </c>
      <c r="AF10" s="261">
        <v>2047</v>
      </c>
      <c r="AG10" s="261">
        <v>2048</v>
      </c>
      <c r="AH10" s="262">
        <v>2049</v>
      </c>
      <c r="AI10" s="262">
        <v>2050</v>
      </c>
    </row>
    <row r="11" spans="2:35" x14ac:dyDescent="0.25">
      <c r="B11" s="508" t="s">
        <v>373</v>
      </c>
      <c r="C11" s="509"/>
      <c r="D11" s="265" t="s">
        <v>377</v>
      </c>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row>
    <row r="12" spans="2:35" x14ac:dyDescent="0.25">
      <c r="B12" s="353" t="s">
        <v>375</v>
      </c>
      <c r="C12" s="354"/>
      <c r="D12" s="265" t="s">
        <v>377</v>
      </c>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row>
    <row r="13" spans="2:35" x14ac:dyDescent="0.25">
      <c r="B13" s="508" t="s">
        <v>374</v>
      </c>
      <c r="C13" s="509"/>
      <c r="D13" s="265" t="s">
        <v>377</v>
      </c>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row>
    <row r="14" spans="2:35" x14ac:dyDescent="0.25">
      <c r="B14" s="508" t="s">
        <v>376</v>
      </c>
      <c r="C14" s="509"/>
      <c r="D14" s="265" t="s">
        <v>377</v>
      </c>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row>
    <row r="15" spans="2:35" ht="15.75" thickBot="1" x14ac:dyDescent="0.3">
      <c r="B15" s="15"/>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7"/>
    </row>
    <row r="16" spans="2:35" ht="16.5" thickBot="1" x14ac:dyDescent="0.3">
      <c r="B16" s="473" t="s">
        <v>379</v>
      </c>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row>
    <row r="17" spans="2:35" x14ac:dyDescent="0.25">
      <c r="B17" s="159"/>
      <c r="C17" s="12"/>
      <c r="D17" s="12"/>
      <c r="E17" s="261">
        <v>2020</v>
      </c>
      <c r="F17" s="261">
        <v>2021</v>
      </c>
      <c r="G17" s="261">
        <v>2022</v>
      </c>
      <c r="H17" s="261">
        <v>2023</v>
      </c>
      <c r="I17" s="261">
        <v>2024</v>
      </c>
      <c r="J17" s="262">
        <v>2025</v>
      </c>
      <c r="K17" s="261">
        <v>2026</v>
      </c>
      <c r="L17" s="261">
        <v>2027</v>
      </c>
      <c r="M17" s="261">
        <v>2028</v>
      </c>
      <c r="N17" s="261">
        <v>2029</v>
      </c>
      <c r="O17" s="261">
        <v>2030</v>
      </c>
      <c r="P17" s="262">
        <v>2031</v>
      </c>
      <c r="Q17" s="261">
        <v>2032</v>
      </c>
      <c r="R17" s="261">
        <v>2033</v>
      </c>
      <c r="S17" s="261">
        <v>2034</v>
      </c>
      <c r="T17" s="261">
        <v>2035</v>
      </c>
      <c r="U17" s="261">
        <v>2036</v>
      </c>
      <c r="V17" s="262">
        <v>2037</v>
      </c>
      <c r="W17" s="261">
        <v>2038</v>
      </c>
      <c r="X17" s="261">
        <v>2039</v>
      </c>
      <c r="Y17" s="261">
        <v>2040</v>
      </c>
      <c r="Z17" s="261">
        <v>2041</v>
      </c>
      <c r="AA17" s="261">
        <v>2042</v>
      </c>
      <c r="AB17" s="262">
        <v>2043</v>
      </c>
      <c r="AC17" s="261">
        <v>2044</v>
      </c>
      <c r="AD17" s="261">
        <v>2045</v>
      </c>
      <c r="AE17" s="261">
        <v>2046</v>
      </c>
      <c r="AF17" s="261">
        <v>2047</v>
      </c>
      <c r="AG17" s="261">
        <v>2048</v>
      </c>
      <c r="AH17" s="262">
        <v>2049</v>
      </c>
      <c r="AI17" s="262">
        <v>2050</v>
      </c>
    </row>
    <row r="18" spans="2:35" x14ac:dyDescent="0.25">
      <c r="B18" s="508" t="s">
        <v>373</v>
      </c>
      <c r="C18" s="509"/>
      <c r="D18" s="265" t="s">
        <v>369</v>
      </c>
      <c r="E18" s="281">
        <f>E11*Assumptions!$E46</f>
        <v>0</v>
      </c>
      <c r="F18" s="281">
        <f>F11*Assumptions!$E46</f>
        <v>0</v>
      </c>
      <c r="G18" s="281">
        <f>G11*Assumptions!$E46</f>
        <v>0</v>
      </c>
      <c r="H18" s="281">
        <f>H11*Assumptions!$E46</f>
        <v>0</v>
      </c>
      <c r="I18" s="281">
        <f>I11*Assumptions!$E46</f>
        <v>0</v>
      </c>
      <c r="J18" s="281">
        <f>J11*Assumptions!$E46</f>
        <v>0</v>
      </c>
      <c r="K18" s="281">
        <f>K11*Assumptions!$E46</f>
        <v>0</v>
      </c>
      <c r="L18" s="281">
        <f>L11*Assumptions!$E46</f>
        <v>0</v>
      </c>
      <c r="M18" s="281">
        <f>M11*Assumptions!$E46</f>
        <v>0</v>
      </c>
      <c r="N18" s="281">
        <f>N11*Assumptions!$E46</f>
        <v>0</v>
      </c>
      <c r="O18" s="281">
        <f>O11*Assumptions!$E46</f>
        <v>0</v>
      </c>
      <c r="P18" s="281">
        <f>P11*Assumptions!$E46</f>
        <v>0</v>
      </c>
      <c r="Q18" s="281">
        <f>Q11*Assumptions!$E46</f>
        <v>0</v>
      </c>
      <c r="R18" s="281">
        <f>R11*Assumptions!$E46</f>
        <v>0</v>
      </c>
      <c r="S18" s="281">
        <f>S11*Assumptions!$E46</f>
        <v>0</v>
      </c>
      <c r="T18" s="281">
        <f>T11*Assumptions!$E46</f>
        <v>0</v>
      </c>
      <c r="U18" s="281">
        <f>U11*Assumptions!$E46</f>
        <v>0</v>
      </c>
      <c r="V18" s="281">
        <f>V11*Assumptions!$E46</f>
        <v>0</v>
      </c>
      <c r="W18" s="281">
        <f>W11*Assumptions!$E46</f>
        <v>0</v>
      </c>
      <c r="X18" s="281">
        <f>X11*Assumptions!$E46</f>
        <v>0</v>
      </c>
      <c r="Y18" s="281">
        <f>Y11*Assumptions!$E46</f>
        <v>0</v>
      </c>
      <c r="Z18" s="281">
        <f>Z11*Assumptions!$E46</f>
        <v>0</v>
      </c>
      <c r="AA18" s="281">
        <f>AA11*Assumptions!$E46</f>
        <v>0</v>
      </c>
      <c r="AB18" s="281">
        <f>AB11*Assumptions!$E46</f>
        <v>0</v>
      </c>
      <c r="AC18" s="281">
        <f>AC11*Assumptions!$E46</f>
        <v>0</v>
      </c>
      <c r="AD18" s="281">
        <f>AD11*Assumptions!$E46</f>
        <v>0</v>
      </c>
      <c r="AE18" s="281">
        <f>AE11*Assumptions!$E46</f>
        <v>0</v>
      </c>
      <c r="AF18" s="281">
        <f>AF11*Assumptions!$E46</f>
        <v>0</v>
      </c>
      <c r="AG18" s="281">
        <f>AG11*Assumptions!$E46</f>
        <v>0</v>
      </c>
      <c r="AH18" s="281">
        <f>AH11*Assumptions!$E46</f>
        <v>0</v>
      </c>
      <c r="AI18" s="372">
        <f>AI11*Assumptions!$E46</f>
        <v>0</v>
      </c>
    </row>
    <row r="19" spans="2:35" x14ac:dyDescent="0.25">
      <c r="B19" s="353" t="s">
        <v>375</v>
      </c>
      <c r="C19" s="354"/>
      <c r="D19" s="265" t="s">
        <v>369</v>
      </c>
      <c r="E19" s="281">
        <f>E12*Assumptions!$E47</f>
        <v>0</v>
      </c>
      <c r="F19" s="281">
        <f>F12*Assumptions!$E47</f>
        <v>0</v>
      </c>
      <c r="G19" s="281">
        <f>G12*Assumptions!$E47</f>
        <v>0</v>
      </c>
      <c r="H19" s="281">
        <f>H12*Assumptions!$E47</f>
        <v>0</v>
      </c>
      <c r="I19" s="281">
        <f>I12*Assumptions!$E47</f>
        <v>0</v>
      </c>
      <c r="J19" s="281">
        <f>J12*Assumptions!$E47</f>
        <v>0</v>
      </c>
      <c r="K19" s="281">
        <f>K12*Assumptions!$E47</f>
        <v>0</v>
      </c>
      <c r="L19" s="281">
        <f>L12*Assumptions!$E47</f>
        <v>0</v>
      </c>
      <c r="M19" s="281">
        <f>M12*Assumptions!$E47</f>
        <v>0</v>
      </c>
      <c r="N19" s="281">
        <f>N12*Assumptions!$E47</f>
        <v>0</v>
      </c>
      <c r="O19" s="281">
        <f>O12*Assumptions!$E47</f>
        <v>0</v>
      </c>
      <c r="P19" s="281">
        <f>P12*Assumptions!$E47</f>
        <v>0</v>
      </c>
      <c r="Q19" s="281">
        <f>Q12*Assumptions!$E47</f>
        <v>0</v>
      </c>
      <c r="R19" s="281">
        <f>R12*Assumptions!$E47</f>
        <v>0</v>
      </c>
      <c r="S19" s="281">
        <f>S12*Assumptions!$E47</f>
        <v>0</v>
      </c>
      <c r="T19" s="281">
        <f>T12*Assumptions!$E47</f>
        <v>0</v>
      </c>
      <c r="U19" s="281">
        <f>U12*Assumptions!$E47</f>
        <v>0</v>
      </c>
      <c r="V19" s="281">
        <f>V12*Assumptions!$E47</f>
        <v>0</v>
      </c>
      <c r="W19" s="281">
        <f>W12*Assumptions!$E47</f>
        <v>0</v>
      </c>
      <c r="X19" s="281">
        <f>X12*Assumptions!$E47</f>
        <v>0</v>
      </c>
      <c r="Y19" s="281">
        <f>Y12*Assumptions!$E47</f>
        <v>0</v>
      </c>
      <c r="Z19" s="281">
        <f>Z12*Assumptions!$E47</f>
        <v>0</v>
      </c>
      <c r="AA19" s="281">
        <f>AA12*Assumptions!$E47</f>
        <v>0</v>
      </c>
      <c r="AB19" s="281">
        <f>AB12*Assumptions!$E47</f>
        <v>0</v>
      </c>
      <c r="AC19" s="281">
        <f>AC12*Assumptions!$E47</f>
        <v>0</v>
      </c>
      <c r="AD19" s="281">
        <f>AD12*Assumptions!$E47</f>
        <v>0</v>
      </c>
      <c r="AE19" s="281">
        <f>AE12*Assumptions!$E47</f>
        <v>0</v>
      </c>
      <c r="AF19" s="281">
        <f>AF12*Assumptions!$E47</f>
        <v>0</v>
      </c>
      <c r="AG19" s="281">
        <f>AG12*Assumptions!$E47</f>
        <v>0</v>
      </c>
      <c r="AH19" s="281">
        <f>AH12*Assumptions!$E47</f>
        <v>0</v>
      </c>
      <c r="AI19" s="372">
        <f>AI12*Assumptions!$E47</f>
        <v>0</v>
      </c>
    </row>
    <row r="20" spans="2:35" x14ac:dyDescent="0.25">
      <c r="B20" s="508" t="s">
        <v>374</v>
      </c>
      <c r="C20" s="509"/>
      <c r="D20" s="265" t="s">
        <v>369</v>
      </c>
      <c r="E20" s="281">
        <f>E13*Assumptions!$E48</f>
        <v>0</v>
      </c>
      <c r="F20" s="281">
        <f>F13*Assumptions!$E48</f>
        <v>0</v>
      </c>
      <c r="G20" s="281">
        <f>G13*Assumptions!$E48</f>
        <v>0</v>
      </c>
      <c r="H20" s="281">
        <f>H13*Assumptions!$E48</f>
        <v>0</v>
      </c>
      <c r="I20" s="281">
        <f>I13*Assumptions!$E48</f>
        <v>0</v>
      </c>
      <c r="J20" s="281">
        <f>J13*Assumptions!$E48</f>
        <v>0</v>
      </c>
      <c r="K20" s="281">
        <f>K13*Assumptions!$E48</f>
        <v>0</v>
      </c>
      <c r="L20" s="281">
        <f>L13*Assumptions!$E48</f>
        <v>0</v>
      </c>
      <c r="M20" s="281">
        <f>M13*Assumptions!$E48</f>
        <v>0</v>
      </c>
      <c r="N20" s="281">
        <f>N13*Assumptions!$E48</f>
        <v>0</v>
      </c>
      <c r="O20" s="281">
        <f>O13*Assumptions!$E48</f>
        <v>0</v>
      </c>
      <c r="P20" s="281">
        <f>P13*Assumptions!$E48</f>
        <v>0</v>
      </c>
      <c r="Q20" s="281">
        <f>Q13*Assumptions!$E48</f>
        <v>0</v>
      </c>
      <c r="R20" s="281">
        <f>R13*Assumptions!$E48</f>
        <v>0</v>
      </c>
      <c r="S20" s="281">
        <f>S13*Assumptions!$E48</f>
        <v>0</v>
      </c>
      <c r="T20" s="281">
        <f>T13*Assumptions!$E48</f>
        <v>0</v>
      </c>
      <c r="U20" s="281">
        <f>U13*Assumptions!$E48</f>
        <v>0</v>
      </c>
      <c r="V20" s="281">
        <f>V13*Assumptions!$E48</f>
        <v>0</v>
      </c>
      <c r="W20" s="281">
        <f>W13*Assumptions!$E48</f>
        <v>0</v>
      </c>
      <c r="X20" s="281">
        <f>X13*Assumptions!$E48</f>
        <v>0</v>
      </c>
      <c r="Y20" s="281">
        <f>Y13*Assumptions!$E48</f>
        <v>0</v>
      </c>
      <c r="Z20" s="281">
        <f>Z13*Assumptions!$E48</f>
        <v>0</v>
      </c>
      <c r="AA20" s="281">
        <f>AA13*Assumptions!$E48</f>
        <v>0</v>
      </c>
      <c r="AB20" s="281">
        <f>AB13*Assumptions!$E48</f>
        <v>0</v>
      </c>
      <c r="AC20" s="281">
        <f>AC13*Assumptions!$E48</f>
        <v>0</v>
      </c>
      <c r="AD20" s="281">
        <f>AD13*Assumptions!$E48</f>
        <v>0</v>
      </c>
      <c r="AE20" s="281">
        <f>AE13*Assumptions!$E48</f>
        <v>0</v>
      </c>
      <c r="AF20" s="281">
        <f>AF13*Assumptions!$E48</f>
        <v>0</v>
      </c>
      <c r="AG20" s="281">
        <f>AG13*Assumptions!$E48</f>
        <v>0</v>
      </c>
      <c r="AH20" s="281">
        <f>AH13*Assumptions!$E48</f>
        <v>0</v>
      </c>
      <c r="AI20" s="372">
        <f>AI13*Assumptions!$E48</f>
        <v>0</v>
      </c>
    </row>
    <row r="21" spans="2:35" x14ac:dyDescent="0.25">
      <c r="B21" s="508" t="s">
        <v>376</v>
      </c>
      <c r="C21" s="509"/>
      <c r="D21" s="265" t="s">
        <v>369</v>
      </c>
      <c r="E21" s="281">
        <f>E14*Assumptions!$E49</f>
        <v>0</v>
      </c>
      <c r="F21" s="281">
        <f>F14*Assumptions!$E49</f>
        <v>0</v>
      </c>
      <c r="G21" s="281">
        <f>G14*Assumptions!$E49</f>
        <v>0</v>
      </c>
      <c r="H21" s="281">
        <f>H14*Assumptions!$E49</f>
        <v>0</v>
      </c>
      <c r="I21" s="281">
        <f>I14*Assumptions!$E49</f>
        <v>0</v>
      </c>
      <c r="J21" s="281">
        <f>J14*Assumptions!$E49</f>
        <v>0</v>
      </c>
      <c r="K21" s="281">
        <f>K14*Assumptions!$E49</f>
        <v>0</v>
      </c>
      <c r="L21" s="281">
        <f>L14*Assumptions!$E49</f>
        <v>0</v>
      </c>
      <c r="M21" s="281">
        <f>M14*Assumptions!$E49</f>
        <v>0</v>
      </c>
      <c r="N21" s="281">
        <f>N14*Assumptions!$E49</f>
        <v>0</v>
      </c>
      <c r="O21" s="281">
        <f>O14*Assumptions!$E49</f>
        <v>0</v>
      </c>
      <c r="P21" s="281">
        <f>P14*Assumptions!$E49</f>
        <v>0</v>
      </c>
      <c r="Q21" s="281">
        <f>Q14*Assumptions!$E49</f>
        <v>0</v>
      </c>
      <c r="R21" s="281">
        <f>R14*Assumptions!$E49</f>
        <v>0</v>
      </c>
      <c r="S21" s="281">
        <f>S14*Assumptions!$E49</f>
        <v>0</v>
      </c>
      <c r="T21" s="281">
        <f>T14*Assumptions!$E49</f>
        <v>0</v>
      </c>
      <c r="U21" s="281">
        <f>U14*Assumptions!$E49</f>
        <v>0</v>
      </c>
      <c r="V21" s="281">
        <f>V14*Assumptions!$E49</f>
        <v>0</v>
      </c>
      <c r="W21" s="281">
        <f>W14*Assumptions!$E49</f>
        <v>0</v>
      </c>
      <c r="X21" s="281">
        <f>X14*Assumptions!$E49</f>
        <v>0</v>
      </c>
      <c r="Y21" s="281">
        <f>Y14*Assumptions!$E49</f>
        <v>0</v>
      </c>
      <c r="Z21" s="281">
        <f>Z14*Assumptions!$E49</f>
        <v>0</v>
      </c>
      <c r="AA21" s="281">
        <f>AA14*Assumptions!$E49</f>
        <v>0</v>
      </c>
      <c r="AB21" s="281">
        <f>AB14*Assumptions!$E49</f>
        <v>0</v>
      </c>
      <c r="AC21" s="281">
        <f>AC14*Assumptions!$E49</f>
        <v>0</v>
      </c>
      <c r="AD21" s="281">
        <f>AD14*Assumptions!$E49</f>
        <v>0</v>
      </c>
      <c r="AE21" s="281">
        <f>AE14*Assumptions!$E49</f>
        <v>0</v>
      </c>
      <c r="AF21" s="281">
        <f>AF14*Assumptions!$E49</f>
        <v>0</v>
      </c>
      <c r="AG21" s="281">
        <f>AG14*Assumptions!$E49</f>
        <v>0</v>
      </c>
      <c r="AH21" s="281">
        <f>AH14*Assumptions!$E49</f>
        <v>0</v>
      </c>
      <c r="AI21" s="372">
        <f>AI14*Assumptions!$E49</f>
        <v>0</v>
      </c>
    </row>
    <row r="22" spans="2:35" x14ac:dyDescent="0.25">
      <c r="B22" s="508" t="s">
        <v>380</v>
      </c>
      <c r="C22" s="509"/>
      <c r="D22" s="265" t="s">
        <v>369</v>
      </c>
      <c r="E22" s="281">
        <f>SUM(E18:E21)</f>
        <v>0</v>
      </c>
      <c r="F22" s="281">
        <f t="shared" ref="F22:AI22" si="0">SUM(F18:F21)</f>
        <v>0</v>
      </c>
      <c r="G22" s="281">
        <f t="shared" si="0"/>
        <v>0</v>
      </c>
      <c r="H22" s="281">
        <f t="shared" si="0"/>
        <v>0</v>
      </c>
      <c r="I22" s="281">
        <f t="shared" si="0"/>
        <v>0</v>
      </c>
      <c r="J22" s="281">
        <f t="shared" si="0"/>
        <v>0</v>
      </c>
      <c r="K22" s="281">
        <f t="shared" si="0"/>
        <v>0</v>
      </c>
      <c r="L22" s="281">
        <f t="shared" si="0"/>
        <v>0</v>
      </c>
      <c r="M22" s="281">
        <f t="shared" si="0"/>
        <v>0</v>
      </c>
      <c r="N22" s="281">
        <f t="shared" si="0"/>
        <v>0</v>
      </c>
      <c r="O22" s="281">
        <f t="shared" si="0"/>
        <v>0</v>
      </c>
      <c r="P22" s="281">
        <f t="shared" si="0"/>
        <v>0</v>
      </c>
      <c r="Q22" s="281">
        <f t="shared" si="0"/>
        <v>0</v>
      </c>
      <c r="R22" s="281">
        <f t="shared" si="0"/>
        <v>0</v>
      </c>
      <c r="S22" s="281">
        <f t="shared" si="0"/>
        <v>0</v>
      </c>
      <c r="T22" s="281">
        <f t="shared" si="0"/>
        <v>0</v>
      </c>
      <c r="U22" s="281">
        <f t="shared" si="0"/>
        <v>0</v>
      </c>
      <c r="V22" s="281">
        <f t="shared" si="0"/>
        <v>0</v>
      </c>
      <c r="W22" s="281">
        <f t="shared" si="0"/>
        <v>0</v>
      </c>
      <c r="X22" s="281">
        <f t="shared" si="0"/>
        <v>0</v>
      </c>
      <c r="Y22" s="281">
        <f t="shared" si="0"/>
        <v>0</v>
      </c>
      <c r="Z22" s="281">
        <f t="shared" si="0"/>
        <v>0</v>
      </c>
      <c r="AA22" s="281">
        <f t="shared" si="0"/>
        <v>0</v>
      </c>
      <c r="AB22" s="281">
        <f t="shared" si="0"/>
        <v>0</v>
      </c>
      <c r="AC22" s="281">
        <f t="shared" si="0"/>
        <v>0</v>
      </c>
      <c r="AD22" s="281">
        <f t="shared" si="0"/>
        <v>0</v>
      </c>
      <c r="AE22" s="281">
        <f t="shared" si="0"/>
        <v>0</v>
      </c>
      <c r="AF22" s="281">
        <f t="shared" si="0"/>
        <v>0</v>
      </c>
      <c r="AG22" s="281">
        <f t="shared" si="0"/>
        <v>0</v>
      </c>
      <c r="AH22" s="281">
        <f t="shared" si="0"/>
        <v>0</v>
      </c>
      <c r="AI22" s="372">
        <f t="shared" si="0"/>
        <v>0</v>
      </c>
    </row>
    <row r="23" spans="2:35" ht="15.75" thickBot="1" x14ac:dyDescent="0.3">
      <c r="B23" s="7"/>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14"/>
    </row>
    <row r="24" spans="2:35" ht="16.5" thickBot="1" x14ac:dyDescent="0.3">
      <c r="B24" s="498" t="s">
        <v>381</v>
      </c>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500"/>
    </row>
    <row r="25" spans="2:35" s="39" customFormat="1" ht="15.75" x14ac:dyDescent="0.25">
      <c r="B25" s="267"/>
      <c r="C25" s="268"/>
      <c r="D25" s="268"/>
      <c r="E25" s="261">
        <v>2020</v>
      </c>
      <c r="F25" s="261">
        <v>2021</v>
      </c>
      <c r="G25" s="261">
        <v>2022</v>
      </c>
      <c r="H25" s="261">
        <v>2023</v>
      </c>
      <c r="I25" s="261">
        <v>2024</v>
      </c>
      <c r="J25" s="262">
        <v>2025</v>
      </c>
      <c r="K25" s="261">
        <v>2026</v>
      </c>
      <c r="L25" s="261">
        <v>2027</v>
      </c>
      <c r="M25" s="261">
        <v>2028</v>
      </c>
      <c r="N25" s="261">
        <v>2029</v>
      </c>
      <c r="O25" s="261">
        <v>2030</v>
      </c>
      <c r="P25" s="262">
        <v>2031</v>
      </c>
      <c r="Q25" s="261">
        <v>2032</v>
      </c>
      <c r="R25" s="261">
        <v>2033</v>
      </c>
      <c r="S25" s="261">
        <v>2034</v>
      </c>
      <c r="T25" s="261">
        <v>2035</v>
      </c>
      <c r="U25" s="261">
        <v>2036</v>
      </c>
      <c r="V25" s="262">
        <v>2037</v>
      </c>
      <c r="W25" s="261">
        <v>2038</v>
      </c>
      <c r="X25" s="261">
        <v>2039</v>
      </c>
      <c r="Y25" s="261">
        <v>2040</v>
      </c>
      <c r="Z25" s="261">
        <v>2041</v>
      </c>
      <c r="AA25" s="261">
        <v>2042</v>
      </c>
      <c r="AB25" s="262">
        <v>2043</v>
      </c>
      <c r="AC25" s="261">
        <v>2044</v>
      </c>
      <c r="AD25" s="261">
        <v>2045</v>
      </c>
      <c r="AE25" s="261">
        <v>2046</v>
      </c>
      <c r="AF25" s="261">
        <v>2047</v>
      </c>
      <c r="AG25" s="261">
        <v>2048</v>
      </c>
      <c r="AH25" s="262">
        <v>2049</v>
      </c>
      <c r="AI25" s="262">
        <v>2050</v>
      </c>
    </row>
    <row r="26" spans="2:35" x14ac:dyDescent="0.25">
      <c r="B26" s="506" t="s">
        <v>286</v>
      </c>
      <c r="C26" s="507"/>
      <c r="D26" s="354" t="s">
        <v>251</v>
      </c>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367"/>
    </row>
    <row r="27" spans="2:35" ht="32.25" customHeight="1" x14ac:dyDescent="0.25">
      <c r="B27" s="504" t="s">
        <v>287</v>
      </c>
      <c r="C27" s="505"/>
      <c r="D27" s="354" t="s">
        <v>251</v>
      </c>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367"/>
    </row>
    <row r="28" spans="2:35" ht="35.25" customHeight="1" x14ac:dyDescent="0.25">
      <c r="B28" s="504" t="s">
        <v>290</v>
      </c>
      <c r="C28" s="505"/>
      <c r="D28" s="354" t="s">
        <v>251</v>
      </c>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367"/>
    </row>
    <row r="29" spans="2:35" x14ac:dyDescent="0.25">
      <c r="B29" s="506" t="s">
        <v>291</v>
      </c>
      <c r="C29" s="507"/>
      <c r="D29" s="269" t="s">
        <v>251</v>
      </c>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367"/>
    </row>
    <row r="30" spans="2:35" ht="18.75" customHeight="1" x14ac:dyDescent="0.25">
      <c r="B30" s="504" t="s">
        <v>292</v>
      </c>
      <c r="C30" s="505"/>
      <c r="D30" s="270" t="s">
        <v>251</v>
      </c>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367"/>
    </row>
    <row r="31" spans="2:35" ht="15.75" thickBot="1" x14ac:dyDescent="0.3">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7"/>
    </row>
    <row r="32" spans="2:35" ht="16.5" thickBot="1" x14ac:dyDescent="0.3">
      <c r="B32" s="473" t="s">
        <v>382</v>
      </c>
      <c r="C32" s="474"/>
      <c r="D32" s="474"/>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5"/>
    </row>
    <row r="33" spans="2:35" x14ac:dyDescent="0.25">
      <c r="B33" s="266"/>
      <c r="C33" s="4"/>
      <c r="D33" s="4"/>
      <c r="E33" s="261">
        <v>2020</v>
      </c>
      <c r="F33" s="261">
        <v>2021</v>
      </c>
      <c r="G33" s="261">
        <v>2022</v>
      </c>
      <c r="H33" s="261">
        <v>2023</v>
      </c>
      <c r="I33" s="261">
        <v>2024</v>
      </c>
      <c r="J33" s="262">
        <v>2025</v>
      </c>
      <c r="K33" s="261">
        <v>2026</v>
      </c>
      <c r="L33" s="261">
        <v>2027</v>
      </c>
      <c r="M33" s="261">
        <v>2028</v>
      </c>
      <c r="N33" s="261">
        <v>2029</v>
      </c>
      <c r="O33" s="261">
        <v>2030</v>
      </c>
      <c r="P33" s="262">
        <v>2031</v>
      </c>
      <c r="Q33" s="261">
        <v>2032</v>
      </c>
      <c r="R33" s="261">
        <v>2033</v>
      </c>
      <c r="S33" s="261">
        <v>2034</v>
      </c>
      <c r="T33" s="261">
        <v>2035</v>
      </c>
      <c r="U33" s="261">
        <v>2036</v>
      </c>
      <c r="V33" s="262">
        <v>2037</v>
      </c>
      <c r="W33" s="261">
        <v>2038</v>
      </c>
      <c r="X33" s="261">
        <v>2039</v>
      </c>
      <c r="Y33" s="261">
        <v>2040</v>
      </c>
      <c r="Z33" s="261">
        <v>2041</v>
      </c>
      <c r="AA33" s="261">
        <v>2042</v>
      </c>
      <c r="AB33" s="262">
        <v>2043</v>
      </c>
      <c r="AC33" s="261">
        <v>2044</v>
      </c>
      <c r="AD33" s="261">
        <v>2045</v>
      </c>
      <c r="AE33" s="261">
        <v>2046</v>
      </c>
      <c r="AF33" s="261">
        <v>2047</v>
      </c>
      <c r="AG33" s="261">
        <v>2048</v>
      </c>
      <c r="AH33" s="262">
        <v>2049</v>
      </c>
      <c r="AI33" s="262">
        <v>2050</v>
      </c>
    </row>
    <row r="34" spans="2:35" x14ac:dyDescent="0.25">
      <c r="B34" s="506" t="s">
        <v>286</v>
      </c>
      <c r="C34" s="507"/>
      <c r="D34" s="285" t="s">
        <v>351</v>
      </c>
      <c r="E34" s="282">
        <f>E26*Assumptions!$E54</f>
        <v>0</v>
      </c>
      <c r="F34" s="282">
        <f>F26*Assumptions!$E54</f>
        <v>0</v>
      </c>
      <c r="G34" s="282">
        <f>G26*Assumptions!$E54</f>
        <v>0</v>
      </c>
      <c r="H34" s="282">
        <f>H26*Assumptions!$E54</f>
        <v>0</v>
      </c>
      <c r="I34" s="282">
        <f>I26*Assumptions!$E54</f>
        <v>0</v>
      </c>
      <c r="J34" s="282">
        <f>J26*Assumptions!$E54</f>
        <v>0</v>
      </c>
      <c r="K34" s="282">
        <f>K26*Assumptions!$E54</f>
        <v>0</v>
      </c>
      <c r="L34" s="282">
        <f>L26*Assumptions!$E54</f>
        <v>0</v>
      </c>
      <c r="M34" s="282">
        <f>M26*Assumptions!$E54</f>
        <v>0</v>
      </c>
      <c r="N34" s="282">
        <f>N26*Assumptions!$E54</f>
        <v>0</v>
      </c>
      <c r="O34" s="282">
        <f>O26*Assumptions!$E54</f>
        <v>0</v>
      </c>
      <c r="P34" s="282">
        <f>P26*Assumptions!$E54</f>
        <v>0</v>
      </c>
      <c r="Q34" s="282">
        <f>Q26*Assumptions!$E54</f>
        <v>0</v>
      </c>
      <c r="R34" s="282">
        <f>R26*Assumptions!$E54</f>
        <v>0</v>
      </c>
      <c r="S34" s="282">
        <f>S26*Assumptions!$E54</f>
        <v>0</v>
      </c>
      <c r="T34" s="282">
        <f>T26*Assumptions!$E54</f>
        <v>0</v>
      </c>
      <c r="U34" s="282">
        <f>U26*Assumptions!$E54</f>
        <v>0</v>
      </c>
      <c r="V34" s="282">
        <f>V26*Assumptions!$E54</f>
        <v>0</v>
      </c>
      <c r="W34" s="282">
        <f>W26*Assumptions!$E54</f>
        <v>0</v>
      </c>
      <c r="X34" s="282">
        <f>X26*Assumptions!$E54</f>
        <v>0</v>
      </c>
      <c r="Y34" s="282">
        <f>Y26*Assumptions!$E54</f>
        <v>0</v>
      </c>
      <c r="Z34" s="282">
        <f>Z26*Assumptions!$E54</f>
        <v>0</v>
      </c>
      <c r="AA34" s="282">
        <f>AA26*Assumptions!$E54</f>
        <v>0</v>
      </c>
      <c r="AB34" s="282">
        <f>AB26*Assumptions!$E54</f>
        <v>0</v>
      </c>
      <c r="AC34" s="282">
        <f>AC26*Assumptions!$E54</f>
        <v>0</v>
      </c>
      <c r="AD34" s="282">
        <f>AD26*Assumptions!$E54</f>
        <v>0</v>
      </c>
      <c r="AE34" s="282">
        <f>AE26*Assumptions!$E54</f>
        <v>0</v>
      </c>
      <c r="AF34" s="282">
        <f>AF26*Assumptions!$E54</f>
        <v>0</v>
      </c>
      <c r="AG34" s="282">
        <f>AG26*Assumptions!$E54</f>
        <v>0</v>
      </c>
      <c r="AH34" s="282">
        <f>AH26*Assumptions!$E54</f>
        <v>0</v>
      </c>
      <c r="AI34" s="365">
        <f>AI26*Assumptions!$E54</f>
        <v>0</v>
      </c>
    </row>
    <row r="35" spans="2:35" x14ac:dyDescent="0.25">
      <c r="B35" s="504" t="s">
        <v>287</v>
      </c>
      <c r="C35" s="505"/>
      <c r="D35" s="285" t="s">
        <v>351</v>
      </c>
      <c r="E35" s="282">
        <f>E27*Assumptions!$E55</f>
        <v>0</v>
      </c>
      <c r="F35" s="282">
        <f>F27*Assumptions!$E55</f>
        <v>0</v>
      </c>
      <c r="G35" s="282">
        <f>G27*Assumptions!$E55</f>
        <v>0</v>
      </c>
      <c r="H35" s="282">
        <f>H27*Assumptions!$E55</f>
        <v>0</v>
      </c>
      <c r="I35" s="282">
        <f>I27*Assumptions!$E55</f>
        <v>0</v>
      </c>
      <c r="J35" s="282">
        <f>J27*Assumptions!$E55</f>
        <v>0</v>
      </c>
      <c r="K35" s="282">
        <f>K27*Assumptions!$E55</f>
        <v>0</v>
      </c>
      <c r="L35" s="282">
        <f>L27*Assumptions!$E55</f>
        <v>0</v>
      </c>
      <c r="M35" s="282">
        <f>M27*Assumptions!$E55</f>
        <v>0</v>
      </c>
      <c r="N35" s="282">
        <f>N27*Assumptions!$E55</f>
        <v>0</v>
      </c>
      <c r="O35" s="282">
        <f>O27*Assumptions!$E55</f>
        <v>0</v>
      </c>
      <c r="P35" s="282">
        <f>P27*Assumptions!$E55</f>
        <v>0</v>
      </c>
      <c r="Q35" s="282">
        <f>Q27*Assumptions!$E55</f>
        <v>0</v>
      </c>
      <c r="R35" s="282">
        <f>R27*Assumptions!$E55</f>
        <v>0</v>
      </c>
      <c r="S35" s="282">
        <f>S27*Assumptions!$E55</f>
        <v>0</v>
      </c>
      <c r="T35" s="282">
        <f>T27*Assumptions!$E55</f>
        <v>0</v>
      </c>
      <c r="U35" s="282">
        <f>U27*Assumptions!$E55</f>
        <v>0</v>
      </c>
      <c r="V35" s="282">
        <f>V27*Assumptions!$E55</f>
        <v>0</v>
      </c>
      <c r="W35" s="282">
        <f>W27*Assumptions!$E55</f>
        <v>0</v>
      </c>
      <c r="X35" s="282">
        <f>X27*Assumptions!$E55</f>
        <v>0</v>
      </c>
      <c r="Y35" s="282">
        <f>Y27*Assumptions!$E55</f>
        <v>0</v>
      </c>
      <c r="Z35" s="282">
        <f>Z27*Assumptions!$E55</f>
        <v>0</v>
      </c>
      <c r="AA35" s="282">
        <f>AA27*Assumptions!$E55</f>
        <v>0</v>
      </c>
      <c r="AB35" s="282">
        <f>AB27*Assumptions!$E55</f>
        <v>0</v>
      </c>
      <c r="AC35" s="282">
        <f>AC27*Assumptions!$E55</f>
        <v>0</v>
      </c>
      <c r="AD35" s="282">
        <f>AD27*Assumptions!$E55</f>
        <v>0</v>
      </c>
      <c r="AE35" s="282">
        <f>AE27*Assumptions!$E55</f>
        <v>0</v>
      </c>
      <c r="AF35" s="282">
        <f>AF27*Assumptions!$E55</f>
        <v>0</v>
      </c>
      <c r="AG35" s="282">
        <f>AG27*Assumptions!$E55</f>
        <v>0</v>
      </c>
      <c r="AH35" s="282">
        <f>AH27*Assumptions!$E55</f>
        <v>0</v>
      </c>
      <c r="AI35" s="365">
        <f>AI27*Assumptions!$E55</f>
        <v>0</v>
      </c>
    </row>
    <row r="36" spans="2:35" x14ac:dyDescent="0.25">
      <c r="B36" s="504" t="s">
        <v>290</v>
      </c>
      <c r="C36" s="505"/>
      <c r="D36" s="285" t="s">
        <v>351</v>
      </c>
      <c r="E36" s="282">
        <f>E28*Assumptions!$E56</f>
        <v>0</v>
      </c>
      <c r="F36" s="282">
        <f>F28*Assumptions!$E56</f>
        <v>0</v>
      </c>
      <c r="G36" s="282">
        <f>G28*Assumptions!$E56</f>
        <v>0</v>
      </c>
      <c r="H36" s="282">
        <f>H28*Assumptions!$E56</f>
        <v>0</v>
      </c>
      <c r="I36" s="282">
        <f>I28*Assumptions!$E56</f>
        <v>0</v>
      </c>
      <c r="J36" s="282">
        <f>J28*Assumptions!$E56</f>
        <v>0</v>
      </c>
      <c r="K36" s="282">
        <f>K28*Assumptions!$E56</f>
        <v>0</v>
      </c>
      <c r="L36" s="282">
        <f>L28*Assumptions!$E56</f>
        <v>0</v>
      </c>
      <c r="M36" s="282">
        <f>M28*Assumptions!$E56</f>
        <v>0</v>
      </c>
      <c r="N36" s="282">
        <f>N28*Assumptions!$E56</f>
        <v>0</v>
      </c>
      <c r="O36" s="282">
        <f>O28*Assumptions!$E56</f>
        <v>0</v>
      </c>
      <c r="P36" s="282">
        <f>P28*Assumptions!$E56</f>
        <v>0</v>
      </c>
      <c r="Q36" s="282">
        <f>Q28*Assumptions!$E56</f>
        <v>0</v>
      </c>
      <c r="R36" s="282">
        <f>R28*Assumptions!$E56</f>
        <v>0</v>
      </c>
      <c r="S36" s="282">
        <f>S28*Assumptions!$E56</f>
        <v>0</v>
      </c>
      <c r="T36" s="282">
        <f>T28*Assumptions!$E56</f>
        <v>0</v>
      </c>
      <c r="U36" s="282">
        <f>U28*Assumptions!$E56</f>
        <v>0</v>
      </c>
      <c r="V36" s="282">
        <f>V28*Assumptions!$E56</f>
        <v>0</v>
      </c>
      <c r="W36" s="282">
        <f>W28*Assumptions!$E56</f>
        <v>0</v>
      </c>
      <c r="X36" s="282">
        <f>X28*Assumptions!$E56</f>
        <v>0</v>
      </c>
      <c r="Y36" s="282">
        <f>Y28*Assumptions!$E56</f>
        <v>0</v>
      </c>
      <c r="Z36" s="282">
        <f>Z28*Assumptions!$E56</f>
        <v>0</v>
      </c>
      <c r="AA36" s="282">
        <f>AA28*Assumptions!$E56</f>
        <v>0</v>
      </c>
      <c r="AB36" s="282">
        <f>AB28*Assumptions!$E56</f>
        <v>0</v>
      </c>
      <c r="AC36" s="282">
        <f>AC28*Assumptions!$E56</f>
        <v>0</v>
      </c>
      <c r="AD36" s="282">
        <f>AD28*Assumptions!$E56</f>
        <v>0</v>
      </c>
      <c r="AE36" s="282">
        <f>AE28*Assumptions!$E56</f>
        <v>0</v>
      </c>
      <c r="AF36" s="282">
        <f>AF28*Assumptions!$E56</f>
        <v>0</v>
      </c>
      <c r="AG36" s="282">
        <f>AG28*Assumptions!$E56</f>
        <v>0</v>
      </c>
      <c r="AH36" s="282">
        <f>AH28*Assumptions!$E56</f>
        <v>0</v>
      </c>
      <c r="AI36" s="365">
        <f>AI28*Assumptions!$E56</f>
        <v>0</v>
      </c>
    </row>
    <row r="37" spans="2:35" x14ac:dyDescent="0.25">
      <c r="B37" s="506" t="s">
        <v>291</v>
      </c>
      <c r="C37" s="507"/>
      <c r="D37" s="285" t="s">
        <v>351</v>
      </c>
      <c r="E37" s="282">
        <f>E29*Assumptions!$E57</f>
        <v>0</v>
      </c>
      <c r="F37" s="282">
        <f>F29*Assumptions!$E57</f>
        <v>0</v>
      </c>
      <c r="G37" s="282">
        <f>G29*Assumptions!$E57</f>
        <v>0</v>
      </c>
      <c r="H37" s="282">
        <f>H29*Assumptions!$E57</f>
        <v>0</v>
      </c>
      <c r="I37" s="282">
        <f>I29*Assumptions!$E57</f>
        <v>0</v>
      </c>
      <c r="J37" s="282">
        <f>J29*Assumptions!$E57</f>
        <v>0</v>
      </c>
      <c r="K37" s="282">
        <f>K29*Assumptions!$E57</f>
        <v>0</v>
      </c>
      <c r="L37" s="282">
        <f>L29*Assumptions!$E57</f>
        <v>0</v>
      </c>
      <c r="M37" s="282">
        <f>M29*Assumptions!$E57</f>
        <v>0</v>
      </c>
      <c r="N37" s="282">
        <f>N29*Assumptions!$E57</f>
        <v>0</v>
      </c>
      <c r="O37" s="282">
        <f>O29*Assumptions!$E57</f>
        <v>0</v>
      </c>
      <c r="P37" s="282">
        <f>P29*Assumptions!$E57</f>
        <v>0</v>
      </c>
      <c r="Q37" s="282">
        <f>Q29*Assumptions!$E57</f>
        <v>0</v>
      </c>
      <c r="R37" s="282">
        <f>R29*Assumptions!$E57</f>
        <v>0</v>
      </c>
      <c r="S37" s="282">
        <f>S29*Assumptions!$E57</f>
        <v>0</v>
      </c>
      <c r="T37" s="282">
        <f>T29*Assumptions!$E57</f>
        <v>0</v>
      </c>
      <c r="U37" s="282">
        <f>U29*Assumptions!$E57</f>
        <v>0</v>
      </c>
      <c r="V37" s="282">
        <f>V29*Assumptions!$E57</f>
        <v>0</v>
      </c>
      <c r="W37" s="282">
        <f>W29*Assumptions!$E57</f>
        <v>0</v>
      </c>
      <c r="X37" s="282">
        <f>X29*Assumptions!$E57</f>
        <v>0</v>
      </c>
      <c r="Y37" s="282">
        <f>Y29*Assumptions!$E57</f>
        <v>0</v>
      </c>
      <c r="Z37" s="282">
        <f>Z29*Assumptions!$E57</f>
        <v>0</v>
      </c>
      <c r="AA37" s="282">
        <f>AA29*Assumptions!$E57</f>
        <v>0</v>
      </c>
      <c r="AB37" s="282">
        <f>AB29*Assumptions!$E57</f>
        <v>0</v>
      </c>
      <c r="AC37" s="282">
        <f>AC29*Assumptions!$E57</f>
        <v>0</v>
      </c>
      <c r="AD37" s="282">
        <f>AD29*Assumptions!$E57</f>
        <v>0</v>
      </c>
      <c r="AE37" s="282">
        <f>AE29*Assumptions!$E57</f>
        <v>0</v>
      </c>
      <c r="AF37" s="282">
        <f>AF29*Assumptions!$E57</f>
        <v>0</v>
      </c>
      <c r="AG37" s="282">
        <f>AG29*Assumptions!$E57</f>
        <v>0</v>
      </c>
      <c r="AH37" s="282">
        <f>AH29*Assumptions!$E57</f>
        <v>0</v>
      </c>
      <c r="AI37" s="365">
        <f>AI29*Assumptions!$E57</f>
        <v>0</v>
      </c>
    </row>
    <row r="38" spans="2:35" x14ac:dyDescent="0.25">
      <c r="B38" s="504" t="s">
        <v>292</v>
      </c>
      <c r="C38" s="505"/>
      <c r="D38" s="285" t="s">
        <v>351</v>
      </c>
      <c r="E38" s="282">
        <f>E30*Assumptions!$E58</f>
        <v>0</v>
      </c>
      <c r="F38" s="282">
        <f>F30*Assumptions!$E58</f>
        <v>0</v>
      </c>
      <c r="G38" s="282">
        <f>G30*Assumptions!$E58</f>
        <v>0</v>
      </c>
      <c r="H38" s="282">
        <f>H30*Assumptions!$E58</f>
        <v>0</v>
      </c>
      <c r="I38" s="282">
        <f>I30*Assumptions!$E58</f>
        <v>0</v>
      </c>
      <c r="J38" s="282">
        <f>J30*Assumptions!$E58</f>
        <v>0</v>
      </c>
      <c r="K38" s="282">
        <f>K30*Assumptions!$E58</f>
        <v>0</v>
      </c>
      <c r="L38" s="282">
        <f>L30*Assumptions!$E58</f>
        <v>0</v>
      </c>
      <c r="M38" s="282">
        <f>M30*Assumptions!$E58</f>
        <v>0</v>
      </c>
      <c r="N38" s="282">
        <f>N30*Assumptions!$E58</f>
        <v>0</v>
      </c>
      <c r="O38" s="282">
        <f>O30*Assumptions!$E58</f>
        <v>0</v>
      </c>
      <c r="P38" s="282">
        <f>P30*Assumptions!$E58</f>
        <v>0</v>
      </c>
      <c r="Q38" s="282">
        <f>Q30*Assumptions!$E58</f>
        <v>0</v>
      </c>
      <c r="R38" s="282">
        <f>R30*Assumptions!$E58</f>
        <v>0</v>
      </c>
      <c r="S38" s="282">
        <f>S30*Assumptions!$E58</f>
        <v>0</v>
      </c>
      <c r="T38" s="282">
        <f>T30*Assumptions!$E58</f>
        <v>0</v>
      </c>
      <c r="U38" s="282">
        <f>U30*Assumptions!$E58</f>
        <v>0</v>
      </c>
      <c r="V38" s="282">
        <f>V30*Assumptions!$E58</f>
        <v>0</v>
      </c>
      <c r="W38" s="282">
        <f>W30*Assumptions!$E58</f>
        <v>0</v>
      </c>
      <c r="X38" s="282">
        <f>X30*Assumptions!$E58</f>
        <v>0</v>
      </c>
      <c r="Y38" s="282">
        <f>Y30*Assumptions!$E58</f>
        <v>0</v>
      </c>
      <c r="Z38" s="282">
        <f>Z30*Assumptions!$E58</f>
        <v>0</v>
      </c>
      <c r="AA38" s="282">
        <f>AA30*Assumptions!$E58</f>
        <v>0</v>
      </c>
      <c r="AB38" s="282">
        <f>AB30*Assumptions!$E58</f>
        <v>0</v>
      </c>
      <c r="AC38" s="282">
        <f>AC30*Assumptions!$E58</f>
        <v>0</v>
      </c>
      <c r="AD38" s="282">
        <f>AD30*Assumptions!$E58</f>
        <v>0</v>
      </c>
      <c r="AE38" s="282">
        <f>AE30*Assumptions!$E58</f>
        <v>0</v>
      </c>
      <c r="AF38" s="282">
        <f>AF30*Assumptions!$E58</f>
        <v>0</v>
      </c>
      <c r="AG38" s="282">
        <f>AG30*Assumptions!$E58</f>
        <v>0</v>
      </c>
      <c r="AH38" s="282">
        <f>AH30*Assumptions!$E58</f>
        <v>0</v>
      </c>
      <c r="AI38" s="365">
        <f>AI30*Assumptions!$E58</f>
        <v>0</v>
      </c>
    </row>
    <row r="39" spans="2:35" x14ac:dyDescent="0.25">
      <c r="B39" s="508" t="s">
        <v>380</v>
      </c>
      <c r="C39" s="509"/>
      <c r="D39" s="285" t="s">
        <v>351</v>
      </c>
      <c r="E39" s="282">
        <f>SUM(E34:E38)</f>
        <v>0</v>
      </c>
      <c r="F39" s="282">
        <f t="shared" ref="F39:AI39" si="1">SUM(F34:F38)</f>
        <v>0</v>
      </c>
      <c r="G39" s="282">
        <f t="shared" si="1"/>
        <v>0</v>
      </c>
      <c r="H39" s="282">
        <f t="shared" si="1"/>
        <v>0</v>
      </c>
      <c r="I39" s="282">
        <f t="shared" si="1"/>
        <v>0</v>
      </c>
      <c r="J39" s="282">
        <f t="shared" si="1"/>
        <v>0</v>
      </c>
      <c r="K39" s="282">
        <f t="shared" si="1"/>
        <v>0</v>
      </c>
      <c r="L39" s="282">
        <f t="shared" si="1"/>
        <v>0</v>
      </c>
      <c r="M39" s="282">
        <f t="shared" si="1"/>
        <v>0</v>
      </c>
      <c r="N39" s="282">
        <f t="shared" si="1"/>
        <v>0</v>
      </c>
      <c r="O39" s="282">
        <f t="shared" si="1"/>
        <v>0</v>
      </c>
      <c r="P39" s="282">
        <f t="shared" si="1"/>
        <v>0</v>
      </c>
      <c r="Q39" s="282">
        <f t="shared" si="1"/>
        <v>0</v>
      </c>
      <c r="R39" s="282">
        <f t="shared" si="1"/>
        <v>0</v>
      </c>
      <c r="S39" s="282">
        <f t="shared" si="1"/>
        <v>0</v>
      </c>
      <c r="T39" s="282">
        <f t="shared" si="1"/>
        <v>0</v>
      </c>
      <c r="U39" s="282">
        <f t="shared" si="1"/>
        <v>0</v>
      </c>
      <c r="V39" s="282">
        <f t="shared" si="1"/>
        <v>0</v>
      </c>
      <c r="W39" s="282">
        <f t="shared" si="1"/>
        <v>0</v>
      </c>
      <c r="X39" s="282">
        <f t="shared" si="1"/>
        <v>0</v>
      </c>
      <c r="Y39" s="282">
        <f t="shared" si="1"/>
        <v>0</v>
      </c>
      <c r="Z39" s="282">
        <f t="shared" si="1"/>
        <v>0</v>
      </c>
      <c r="AA39" s="282">
        <f t="shared" si="1"/>
        <v>0</v>
      </c>
      <c r="AB39" s="282">
        <f t="shared" si="1"/>
        <v>0</v>
      </c>
      <c r="AC39" s="282">
        <f t="shared" si="1"/>
        <v>0</v>
      </c>
      <c r="AD39" s="282">
        <f t="shared" si="1"/>
        <v>0</v>
      </c>
      <c r="AE39" s="282">
        <f t="shared" si="1"/>
        <v>0</v>
      </c>
      <c r="AF39" s="282">
        <f t="shared" si="1"/>
        <v>0</v>
      </c>
      <c r="AG39" s="282">
        <f t="shared" si="1"/>
        <v>0</v>
      </c>
      <c r="AH39" s="282">
        <f t="shared" si="1"/>
        <v>0</v>
      </c>
      <c r="AI39" s="365">
        <f t="shared" si="1"/>
        <v>0</v>
      </c>
    </row>
    <row r="40" spans="2:35" ht="15.75" thickBot="1" x14ac:dyDescent="0.3">
      <c r="B40" s="15"/>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7"/>
    </row>
    <row r="41" spans="2:35" ht="16.5" thickBot="1" x14ac:dyDescent="0.3">
      <c r="B41" s="498" t="s">
        <v>407</v>
      </c>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500"/>
    </row>
    <row r="42" spans="2:35" x14ac:dyDescent="0.25">
      <c r="B42" s="159"/>
      <c r="C42" s="12"/>
      <c r="D42" s="12"/>
      <c r="E42" s="261">
        <v>2020</v>
      </c>
      <c r="F42" s="261">
        <v>2021</v>
      </c>
      <c r="G42" s="261">
        <v>2022</v>
      </c>
      <c r="H42" s="261">
        <v>2023</v>
      </c>
      <c r="I42" s="261">
        <v>2024</v>
      </c>
      <c r="J42" s="262">
        <v>2025</v>
      </c>
      <c r="K42" s="261">
        <v>2026</v>
      </c>
      <c r="L42" s="261">
        <v>2027</v>
      </c>
      <c r="M42" s="261">
        <v>2028</v>
      </c>
      <c r="N42" s="261">
        <v>2029</v>
      </c>
      <c r="O42" s="261">
        <v>2030</v>
      </c>
      <c r="P42" s="262">
        <v>2031</v>
      </c>
      <c r="Q42" s="261">
        <v>2032</v>
      </c>
      <c r="R42" s="261">
        <v>2033</v>
      </c>
      <c r="S42" s="261">
        <v>2034</v>
      </c>
      <c r="T42" s="261">
        <v>2035</v>
      </c>
      <c r="U42" s="261">
        <v>2036</v>
      </c>
      <c r="V42" s="262">
        <v>2037</v>
      </c>
      <c r="W42" s="261">
        <v>2038</v>
      </c>
      <c r="X42" s="261">
        <v>2039</v>
      </c>
      <c r="Y42" s="261">
        <v>2040</v>
      </c>
      <c r="Z42" s="261">
        <v>2041</v>
      </c>
      <c r="AA42" s="261">
        <v>2042</v>
      </c>
      <c r="AB42" s="262">
        <v>2043</v>
      </c>
      <c r="AC42" s="261">
        <v>2044</v>
      </c>
      <c r="AD42" s="261">
        <v>2045</v>
      </c>
      <c r="AE42" s="261">
        <v>2046</v>
      </c>
      <c r="AF42" s="261">
        <v>2047</v>
      </c>
      <c r="AG42" s="261">
        <v>2048</v>
      </c>
      <c r="AH42" s="262">
        <v>2049</v>
      </c>
      <c r="AI42" s="262">
        <v>2050</v>
      </c>
    </row>
    <row r="43" spans="2:35" x14ac:dyDescent="0.25">
      <c r="B43" s="476" t="s">
        <v>380</v>
      </c>
      <c r="C43" s="477"/>
      <c r="D43" s="285" t="s">
        <v>351</v>
      </c>
      <c r="E43" s="282">
        <f>SUM(E22,E39)</f>
        <v>0</v>
      </c>
      <c r="F43" s="282">
        <f>SUM(F22,F39)</f>
        <v>0</v>
      </c>
      <c r="G43" s="282">
        <f>SUM(G22,G39)</f>
        <v>0</v>
      </c>
      <c r="H43" s="282">
        <f>SUM(H22,H39)</f>
        <v>0</v>
      </c>
      <c r="I43" s="282">
        <f>SUM(I22,I39)</f>
        <v>0</v>
      </c>
      <c r="J43" s="282">
        <f>SUM(J22,J39)</f>
        <v>0</v>
      </c>
      <c r="K43" s="282">
        <f>SUM(K22,K39)</f>
        <v>0</v>
      </c>
      <c r="L43" s="282">
        <f>SUM(L22,L39)</f>
        <v>0</v>
      </c>
      <c r="M43" s="282">
        <f>SUM(M22,M39)</f>
        <v>0</v>
      </c>
      <c r="N43" s="282">
        <f>SUM(N22,N39)</f>
        <v>0</v>
      </c>
      <c r="O43" s="282">
        <f>SUM(O22,O39)</f>
        <v>0</v>
      </c>
      <c r="P43" s="282">
        <f>SUM(P22,P39)</f>
        <v>0</v>
      </c>
      <c r="Q43" s="282">
        <f>SUM(Q22,Q39)</f>
        <v>0</v>
      </c>
      <c r="R43" s="282">
        <f>SUM(R22,R39)</f>
        <v>0</v>
      </c>
      <c r="S43" s="282">
        <f>SUM(S22,S39)</f>
        <v>0</v>
      </c>
      <c r="T43" s="282">
        <f>SUM(T22,T39)</f>
        <v>0</v>
      </c>
      <c r="U43" s="282">
        <f>SUM(U22,U39)</f>
        <v>0</v>
      </c>
      <c r="V43" s="282">
        <f>SUM(V22,V39)</f>
        <v>0</v>
      </c>
      <c r="W43" s="282">
        <f>SUM(W22,W39)</f>
        <v>0</v>
      </c>
      <c r="X43" s="282">
        <f>SUM(X22,X39)</f>
        <v>0</v>
      </c>
      <c r="Y43" s="282">
        <f>SUM(Y22,Y39)</f>
        <v>0</v>
      </c>
      <c r="Z43" s="282">
        <f>SUM(Z22,Z39)</f>
        <v>0</v>
      </c>
      <c r="AA43" s="282">
        <f>SUM(AA22,AA39)</f>
        <v>0</v>
      </c>
      <c r="AB43" s="282">
        <f>SUM(AB22,AB39)</f>
        <v>0</v>
      </c>
      <c r="AC43" s="282">
        <f>SUM(AC22,AC39)</f>
        <v>0</v>
      </c>
      <c r="AD43" s="282">
        <f>SUM(AD22,AD39)</f>
        <v>0</v>
      </c>
      <c r="AE43" s="282">
        <f>SUM(AE22,AE39)</f>
        <v>0</v>
      </c>
      <c r="AF43" s="282">
        <f>SUM(AF22,AF39)</f>
        <v>0</v>
      </c>
      <c r="AG43" s="282">
        <f>SUM(AG22,AG39)</f>
        <v>0</v>
      </c>
      <c r="AH43" s="282">
        <f>SUM(AH22,AH39)</f>
        <v>0</v>
      </c>
      <c r="AI43" s="365">
        <f>SUM(AI22,AI39)</f>
        <v>0</v>
      </c>
    </row>
    <row r="44" spans="2:35" ht="15.75" thickBot="1" x14ac:dyDescent="0.3">
      <c r="B44" s="15"/>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7"/>
    </row>
  </sheetData>
  <mergeCells count="27">
    <mergeCell ref="B21:C21"/>
    <mergeCell ref="B2:AI2"/>
    <mergeCell ref="B3:AI3"/>
    <mergeCell ref="B14:C14"/>
    <mergeCell ref="B4:AI4"/>
    <mergeCell ref="B6:AI6"/>
    <mergeCell ref="B11:C11"/>
    <mergeCell ref="B13:C13"/>
    <mergeCell ref="B16:AI16"/>
    <mergeCell ref="B18:C18"/>
    <mergeCell ref="B20:C20"/>
    <mergeCell ref="B22:C22"/>
    <mergeCell ref="B24:AI24"/>
    <mergeCell ref="B26:C26"/>
    <mergeCell ref="B27:C27"/>
    <mergeCell ref="B28:C28"/>
    <mergeCell ref="B29:C29"/>
    <mergeCell ref="B30:C30"/>
    <mergeCell ref="B32:AI32"/>
    <mergeCell ref="B34:C34"/>
    <mergeCell ref="B35:C35"/>
    <mergeCell ref="B36:C36"/>
    <mergeCell ref="B37:C37"/>
    <mergeCell ref="B38:C38"/>
    <mergeCell ref="B39:C39"/>
    <mergeCell ref="B43:C43"/>
    <mergeCell ref="B41:AI41"/>
  </mergeCells>
  <pageMargins left="0.7" right="0.7" top="0.75" bottom="0.75" header="0.3" footer="0.3"/>
  <pageSetup paperSize="9"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Introduction</vt:lpstr>
      <vt:lpstr>Methodology</vt:lpstr>
      <vt:lpstr>Identifying affected sectors</vt:lpstr>
      <vt:lpstr>Summary sheet</vt:lpstr>
      <vt:lpstr>Electricity</vt:lpstr>
      <vt:lpstr>Transport - Residential</vt:lpstr>
      <vt:lpstr>Transport - Freight</vt:lpstr>
      <vt:lpstr>Waste</vt:lpstr>
      <vt:lpstr>Agriculture</vt:lpstr>
      <vt:lpstr>Industry</vt:lpstr>
      <vt:lpstr>Land use change</vt:lpstr>
      <vt:lpstr>Assumptions</vt:lpstr>
      <vt:lpstr>Transport assumptions</vt:lpstr>
      <vt:lpstr>Freight assumptions</vt:lpstr>
      <vt:lpstr>Land use assumptions</vt:lpstr>
    </vt:vector>
  </TitlesOfParts>
  <Company>MFE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Shahryar-DaviesS</dc:creator>
  <cp:lastModifiedBy>SmithAi</cp:lastModifiedBy>
  <cp:lastPrinted>2019-10-15T20:24:56Z</cp:lastPrinted>
  <dcterms:created xsi:type="dcterms:W3CDTF">2019-09-28T20:28:54Z</dcterms:created>
  <dcterms:modified xsi:type="dcterms:W3CDTF">2020-03-16T21:26:24Z</dcterms:modified>
</cp:coreProperties>
</file>